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car" sheetId="1" state="visible" r:id="rId1"/>
    <sheet name="Base de Preços" sheetId="2" state="visible" r:id="rId2"/>
    <sheet name="Como usar" sheetId="3" state="visible" r:id="rId3"/>
  </sheets>
  <definedNames>
    <definedName name="_xlnm.Print_Area" localSheetId="0">'Buscar'!$B$1:$F$67</definedName>
    <definedName name="_xlnm._FilterDatabase" localSheetId="1" hidden="1">'Base de Preços'!$A$1:$F$5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 &quot;#,##0.00"/>
  </numFmts>
  <fonts count="14">
    <font>
      <name val="Calibri"/>
      <family val="2"/>
      <color theme="1"/>
      <sz val="11"/>
      <scheme val="minor"/>
    </font>
    <font>
      <name val="Arial"/>
      <b val="1"/>
      <color rgb="FFF5F2EB"/>
      <sz val="11"/>
    </font>
    <font>
      <name val="Arial"/>
      <color rgb="FF8A6D3F"/>
      <sz val="11"/>
      <u val="single"/>
    </font>
    <font>
      <name val="Arial"/>
      <b val="1"/>
      <color rgb="FF4F7A5C"/>
      <sz val="11"/>
    </font>
    <font>
      <name val="Arial"/>
      <color rgb="FF1B1813"/>
      <sz val="11"/>
    </font>
    <font>
      <name val="Arial"/>
      <b val="1"/>
      <color rgb="FF4F7A5C"/>
      <sz val="12"/>
    </font>
    <font>
      <name val="Arial"/>
      <b val="1"/>
      <color rgb="FF8A6D3F"/>
      <sz val="11"/>
      <u val="single"/>
    </font>
    <font>
      <name val="Arial"/>
      <b val="1"/>
      <color rgb="FFCBA96F"/>
      <sz val="18"/>
    </font>
    <font>
      <name val="Arial"/>
      <color rgb="FF6F6A61"/>
      <sz val="10"/>
    </font>
    <font>
      <name val="Arial"/>
      <b val="1"/>
      <color rgb="FF8A6D3F"/>
      <sz val="13"/>
    </font>
    <font>
      <name val="Arial"/>
      <b val="1"/>
      <color rgb="FF14120F"/>
      <sz val="16"/>
    </font>
    <font>
      <name val="Arial"/>
      <i val="1"/>
      <color rgb="FF6F6A61"/>
      <sz val="10"/>
    </font>
    <font>
      <name val="Arial"/>
      <b val="1"/>
      <color rgb="FF8A6D3F"/>
      <sz val="11"/>
    </font>
    <font>
      <name val="Arial"/>
      <b val="1"/>
      <color rgb="FF14120F"/>
      <sz val="14"/>
    </font>
  </fonts>
  <fills count="4">
    <fill>
      <patternFill/>
    </fill>
    <fill>
      <patternFill patternType="gray125"/>
    </fill>
    <fill>
      <patternFill patternType="solid">
        <fgColor rgb="FF14120F"/>
      </patternFill>
    </fill>
    <fill>
      <patternFill patternType="solid">
        <fgColor rgb="FFFFF3D6"/>
      </patternFill>
    </fill>
  </fills>
  <borders count="4">
    <border>
      <left/>
      <right/>
      <top/>
      <bottom/>
      <diagonal/>
    </border>
    <border>
      <left style="medium">
        <color rgb="FFB08D57"/>
      </left>
      <right/>
      <top style="medium">
        <color rgb="FFB08D57"/>
      </top>
      <bottom style="medium">
        <color rgb="FFB08D57"/>
      </bottom>
    </border>
    <border>
      <left/>
      <right/>
      <top style="medium">
        <color rgb="FFB08D57"/>
      </top>
      <bottom style="medium">
        <color rgb="FFB08D57"/>
      </bottom>
    </border>
    <border>
      <left/>
      <right style="medium">
        <color rgb="FFB08D57"/>
      </right>
      <top style="medium">
        <color rgb="FFB08D57"/>
      </top>
      <bottom style="medium">
        <color rgb="FFB08D5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7" fillId="2" borderId="0" applyAlignment="1" pivotButton="0" quotePrefix="0" xfId="0">
      <alignment vertical="center" indent="1"/>
    </xf>
    <xf numFmtId="0" fontId="0" fillId="2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3" borderId="1" applyAlignment="1" pivotButton="0" quotePrefix="0" xfId="0">
      <alignment vertical="center" indent="1"/>
    </xf>
    <xf numFmtId="0" fontId="0" fillId="3" borderId="2" pivotButton="0" quotePrefix="0" xfId="0"/>
    <xf numFmtId="0" fontId="0" fillId="3" borderId="3" pivotButton="0" quotePrefix="0" xfId="0"/>
    <xf numFmtId="0" fontId="11" fillId="0" borderId="0" pivotButton="0" quotePrefix="0" xfId="0"/>
    <xf numFmtId="0" fontId="1" fillId="2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13" fillId="0" borderId="0" pivotButton="0" quotePrefix="0" xfId="0"/>
    <xf numFmtId="0" fontId="12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FFF7F5F1"/>
          <bgColor rgb="FFF7F5F1"/>
        </patternFill>
      </fill>
      <border>
        <bottom style="thin">
          <color rgb="FFEBE6DA"/>
        </bottom>
      </border>
    </dxf>
    <dxf>
      <border>
        <bottom style="thin">
          <color rgb="FFEBE6D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amazon.com.br/dp/B0GP2QPHQ8?tag=farm07df-20&amp;linkCode=osi&amp;th=1&amp;psc=1" TargetMode="External" Id="rId1" /><Relationship Type="http://schemas.openxmlformats.org/officeDocument/2006/relationships/hyperlink" Target="https://www.amazon.com.br/dp/B0GP2J4W78?tag=farm07df-20&amp;linkCode=osi&amp;th=1&amp;psc=1" TargetMode="External" Id="rId2" /><Relationship Type="http://schemas.openxmlformats.org/officeDocument/2006/relationships/hyperlink" Target="https://www.amazon.com.br/dp/B0H3QD7BQC?tag=farm07df-20&amp;linkCode=osi&amp;th=1&amp;psc=1" TargetMode="External" Id="rId3" /><Relationship Type="http://schemas.openxmlformats.org/officeDocument/2006/relationships/hyperlink" Target="https://www.amazon.com.br/dp/B0H3Q1XTG4?tag=farm07df-20&amp;linkCode=osi&amp;th=1&amp;psc=1" TargetMode="External" Id="rId4" /></Relationships>
</file>

<file path=xl/worksheets/sheet1.xml><?xml version="1.0" encoding="utf-8"?>
<worksheet xmlns="http://schemas.openxmlformats.org/spreadsheetml/2006/main">
  <sheetPr>
    <tabColor rgb="00B08D57"/>
    <outlinePr summaryBelow="1" summaryRight="1"/>
    <pageSetUpPr fitToPage="1"/>
  </sheetPr>
  <dimension ref="B1:Z6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46" customWidth="1" min="2" max="2"/>
    <col width="22" customWidth="1" min="3" max="3"/>
    <col width="22" customWidth="1" min="4" max="4"/>
    <col width="22" customWidth="1" min="5" max="5"/>
    <col width="16" customWidth="1" min="6" max="6"/>
    <col hidden="1" outlineLevel="1" width="13" customWidth="1" min="25" max="26"/>
  </cols>
  <sheetData>
    <row r="1" ht="40" customHeight="1">
      <c r="B1" s="1" t="inlineStr">
        <is>
          <t>Buscar produto — Pokémon TCG</t>
        </is>
      </c>
      <c r="C1" s="2" t="n"/>
      <c r="D1" s="2" t="n"/>
      <c r="E1" s="2" t="n"/>
      <c r="F1" s="2" t="n"/>
      <c r="Z1">
        <f>TRIM(SUBSTITUTE(SUBSTITUTE(SUBSTITUTE(SUBSTITUTE(SUBSTITUTE(SUBSTITUTE(SUBSTITUTE(SUBSTITUTE(SUBSTITUTE(SUBSTITUTE(SUBSTITUTE(SUBSTITUTE(SUBSTITUTE(LOWER($C$4),"á","a"),"à","a"),"ã","a"),"â","a"),"é","e"),"ê","e"),"í","i"),"ó","o"),"ô","o"),"õ","o"),"ú","u"),"ç","c"),"-"," "))</f>
        <v/>
      </c>
    </row>
    <row r="2" ht="20" customHeight="1">
      <c r="B2" s="3" t="inlineStr">
        <is>
          <t>iSee Hub  ·  iseehub.com.br  ·  Digite na caixa dourada e os produtos aparecem logo abaixo.</t>
        </is>
      </c>
      <c r="Z2">
        <f>TRIM(MID(SUBSTITUTE($Z$1," ",REPT(" ",100)),1,100))</f>
        <v/>
      </c>
    </row>
    <row r="3">
      <c r="Z3">
        <f>TRIM(MID(SUBSTITUTE($Z$1," ",REPT(" ",100)),101,100))</f>
        <v/>
      </c>
    </row>
    <row r="4" ht="36" customHeight="1">
      <c r="B4" s="4" t="inlineStr">
        <is>
          <t xml:space="preserve">🔍  DIGITE AQUI:  </t>
        </is>
      </c>
      <c r="C4" s="5" t="n"/>
      <c r="D4" s="6" t="n"/>
      <c r="E4" s="6" t="n"/>
      <c r="F4" s="7" t="n"/>
      <c r="Z4">
        <f>TRIM(MID(SUBSTITUTE($Z$1," ",REPT(" ",100)),201,100))</f>
        <v/>
      </c>
    </row>
    <row r="5">
      <c r="C5" s="8">
        <f>IF($Z$2="","Digite parte do nome ou da categoria. Pode usar mais de uma palavra, em qualquer ordem, com ou sem acento.",IF(MAX($Z$8:$Z$11)=0,"Nenhum produto encontrado. Tente só uma palavra, ou uma palavra menor.",MAX($Z$8:$Z$11)&amp;IF(MAX($Z$8:$Z$11)=1," produto encontrado"," produtos encontrados")&amp;IF(MAX($Z$8:$Z$11)&gt;60," — mostrando os 60 primeiros, digite mais para filtrar","")))</f>
        <v/>
      </c>
    </row>
    <row r="7" ht="30" customHeight="1">
      <c r="B7" s="9" t="inlineStr">
        <is>
          <t>Produto</t>
        </is>
      </c>
      <c r="C7" s="10" t="inlineStr">
        <is>
          <t>Categoria</t>
        </is>
      </c>
      <c r="D7" s="10" t="inlineStr">
        <is>
          <t>Menor preço visto (com cupom)</t>
        </is>
      </c>
      <c r="E7" s="10" t="inlineStr">
        <is>
          <t>Vale a pena comprar até</t>
        </is>
      </c>
      <c r="F7" s="10" t="inlineStr">
        <is>
          <t>Link</t>
        </is>
      </c>
      <c r="Z7" t="inlineStr">
        <is>
          <t>aux</t>
        </is>
      </c>
    </row>
    <row r="8" ht="31.5" customHeight="1">
      <c r="B8" s="11">
        <f>IFERROR(IF(INDEX('Base de Preços'!$B:$B,MATCH(1,$Z$8:$Z$11,0)+1)="","",INDEX('Base de Preços'!$B:$B,MATCH(1,$Z$8:$Z$11,0)+1)),"")</f>
        <v/>
      </c>
      <c r="C8" s="12">
        <f>IFERROR(IF(INDEX('Base de Preços'!$C:$C,MATCH(1,$Z$8:$Z$11,0)+1)="","",INDEX('Base de Preços'!$C:$C,MATCH(1,$Z$8:$Z$11,0)+1)),"")</f>
        <v/>
      </c>
      <c r="D8" s="13">
        <f>IFERROR(IF(INDEX('Base de Preços'!$E:$E,MATCH(1,$Z$8:$Z$11,0)+1)="","",INDEX('Base de Preços'!$E:$E,MATCH(1,$Z$8:$Z$11,0)+1)),"")</f>
        <v/>
      </c>
      <c r="E8" s="14">
        <f>IFERROR(IF(INDEX('Base de Preços'!$F:$F,MATCH(1,$Z$8:$Z$11,0)+1)="","",INDEX('Base de Preços'!$F:$F,MATCH(1,$Z$8:$Z$11,0)+1)),"")</f>
        <v/>
      </c>
      <c r="F8" s="15">
        <f>IFERROR(HYPERLINK(INDEX('Base de Preços'!$A:$A,MATCH(1,$Z$8:$Z$11,0)+1),"Abrir oferta"),"")</f>
        <v/>
      </c>
      <c r="Y8">
        <f>SUBSTITUTE(SUBSTITUTE(SUBSTITUTE(SUBSTITUTE(SUBSTITUTE(SUBSTITUTE(SUBSTITUTE(SUBSTITUTE(SUBSTITUTE(SUBSTITUTE(SUBSTITUTE(SUBSTITUTE(SUBSTITUTE(SUBSTITUTE(LOWER('Base de Preços'!B2&amp;" "&amp;'Base de Preços'!C2&amp;" "&amp;'Base de Preços'!D2),"á","a"),"à","a"),"ã","a"),"â","a"),"é","e"),"ê","e"),"í","i"),"ó","o"),"ô","o"),"õ","o"),"ú","u"),"ç","c"),"-"," ")," ","")</f>
        <v/>
      </c>
      <c r="Z8">
        <f>IF($Z$2="","",IF(AND(ISNUMBER(SEARCH($Z$2,Y8)),OR($Z$3="",ISNUMBER(SEARCH($Z$3,Y8))),OR($Z$4="",ISNUMBER(SEARCH($Z$4,Y8)))),MAX($Z$7:Z7)+1,""))</f>
        <v/>
      </c>
    </row>
    <row r="9" ht="31.5" customHeight="1">
      <c r="B9" s="11">
        <f>IFERROR(IF(INDEX('Base de Preços'!$B:$B,MATCH(2,$Z$8:$Z$11,0)+1)="","",INDEX('Base de Preços'!$B:$B,MATCH(2,$Z$8:$Z$11,0)+1)),"")</f>
        <v/>
      </c>
      <c r="C9" s="12">
        <f>IFERROR(IF(INDEX('Base de Preços'!$C:$C,MATCH(2,$Z$8:$Z$11,0)+1)="","",INDEX('Base de Preços'!$C:$C,MATCH(2,$Z$8:$Z$11,0)+1)),"")</f>
        <v/>
      </c>
      <c r="D9" s="13">
        <f>IFERROR(IF(INDEX('Base de Preços'!$E:$E,MATCH(2,$Z$8:$Z$11,0)+1)="","",INDEX('Base de Preços'!$E:$E,MATCH(2,$Z$8:$Z$11,0)+1)),"")</f>
        <v/>
      </c>
      <c r="E9" s="14">
        <f>IFERROR(IF(INDEX('Base de Preços'!$F:$F,MATCH(2,$Z$8:$Z$11,0)+1)="","",INDEX('Base de Preços'!$F:$F,MATCH(2,$Z$8:$Z$11,0)+1)),"")</f>
        <v/>
      </c>
      <c r="F9" s="15">
        <f>IFERROR(HYPERLINK(INDEX('Base de Preços'!$A:$A,MATCH(2,$Z$8:$Z$11,0)+1),"Abrir oferta"),"")</f>
        <v/>
      </c>
      <c r="Y9">
        <f>SUBSTITUTE(SUBSTITUTE(SUBSTITUTE(SUBSTITUTE(SUBSTITUTE(SUBSTITUTE(SUBSTITUTE(SUBSTITUTE(SUBSTITUTE(SUBSTITUTE(SUBSTITUTE(SUBSTITUTE(SUBSTITUTE(SUBSTITUTE(LOWER('Base de Preços'!B3&amp;" "&amp;'Base de Preços'!C3&amp;" "&amp;'Base de Preços'!D3),"á","a"),"à","a"),"ã","a"),"â","a"),"é","e"),"ê","e"),"í","i"),"ó","o"),"ô","o"),"õ","o"),"ú","u"),"ç","c"),"-"," ")," ","")</f>
        <v/>
      </c>
      <c r="Z9">
        <f>IF($Z$2="","",IF(AND(ISNUMBER(SEARCH($Z$2,Y9)),OR($Z$3="",ISNUMBER(SEARCH($Z$3,Y9))),OR($Z$4="",ISNUMBER(SEARCH($Z$4,Y9)))),MAX($Z$7:Z8)+1,""))</f>
        <v/>
      </c>
    </row>
    <row r="10" ht="31.5" customHeight="1">
      <c r="B10" s="11">
        <f>IFERROR(IF(INDEX('Base de Preços'!$B:$B,MATCH(3,$Z$8:$Z$11,0)+1)="","",INDEX('Base de Preços'!$B:$B,MATCH(3,$Z$8:$Z$11,0)+1)),"")</f>
        <v/>
      </c>
      <c r="C10" s="12">
        <f>IFERROR(IF(INDEX('Base de Preços'!$C:$C,MATCH(3,$Z$8:$Z$11,0)+1)="","",INDEX('Base de Preços'!$C:$C,MATCH(3,$Z$8:$Z$11,0)+1)),"")</f>
        <v/>
      </c>
      <c r="D10" s="13">
        <f>IFERROR(IF(INDEX('Base de Preços'!$E:$E,MATCH(3,$Z$8:$Z$11,0)+1)="","",INDEX('Base de Preços'!$E:$E,MATCH(3,$Z$8:$Z$11,0)+1)),"")</f>
        <v/>
      </c>
      <c r="E10" s="14">
        <f>IFERROR(IF(INDEX('Base de Preços'!$F:$F,MATCH(3,$Z$8:$Z$11,0)+1)="","",INDEX('Base de Preços'!$F:$F,MATCH(3,$Z$8:$Z$11,0)+1)),"")</f>
        <v/>
      </c>
      <c r="F10" s="15">
        <f>IFERROR(HYPERLINK(INDEX('Base de Preços'!$A:$A,MATCH(3,$Z$8:$Z$11,0)+1),"Abrir oferta"),"")</f>
        <v/>
      </c>
      <c r="Y10">
        <f>SUBSTITUTE(SUBSTITUTE(SUBSTITUTE(SUBSTITUTE(SUBSTITUTE(SUBSTITUTE(SUBSTITUTE(SUBSTITUTE(SUBSTITUTE(SUBSTITUTE(SUBSTITUTE(SUBSTITUTE(SUBSTITUTE(SUBSTITUTE(LOWER('Base de Preços'!B4&amp;" "&amp;'Base de Preços'!C4&amp;" "&amp;'Base de Preços'!D4),"á","a"),"à","a"),"ã","a"),"â","a"),"é","e"),"ê","e"),"í","i"),"ó","o"),"ô","o"),"õ","o"),"ú","u"),"ç","c"),"-"," ")," ","")</f>
        <v/>
      </c>
      <c r="Z10">
        <f>IF($Z$2="","",IF(AND(ISNUMBER(SEARCH($Z$2,Y10)),OR($Z$3="",ISNUMBER(SEARCH($Z$3,Y10))),OR($Z$4="",ISNUMBER(SEARCH($Z$4,Y10)))),MAX($Z$7:Z9)+1,""))</f>
        <v/>
      </c>
    </row>
    <row r="11" ht="31.5" customHeight="1">
      <c r="B11" s="11">
        <f>IFERROR(IF(INDEX('Base de Preços'!$B:$B,MATCH(4,$Z$8:$Z$11,0)+1)="","",INDEX('Base de Preços'!$B:$B,MATCH(4,$Z$8:$Z$11,0)+1)),"")</f>
        <v/>
      </c>
      <c r="C11" s="12">
        <f>IFERROR(IF(INDEX('Base de Preços'!$C:$C,MATCH(4,$Z$8:$Z$11,0)+1)="","",INDEX('Base de Preços'!$C:$C,MATCH(4,$Z$8:$Z$11,0)+1)),"")</f>
        <v/>
      </c>
      <c r="D11" s="13">
        <f>IFERROR(IF(INDEX('Base de Preços'!$E:$E,MATCH(4,$Z$8:$Z$11,0)+1)="","",INDEX('Base de Preços'!$E:$E,MATCH(4,$Z$8:$Z$11,0)+1)),"")</f>
        <v/>
      </c>
      <c r="E11" s="14">
        <f>IFERROR(IF(INDEX('Base de Preços'!$F:$F,MATCH(4,$Z$8:$Z$11,0)+1)="","",INDEX('Base de Preços'!$F:$F,MATCH(4,$Z$8:$Z$11,0)+1)),"")</f>
        <v/>
      </c>
      <c r="F11" s="15">
        <f>IFERROR(HYPERLINK(INDEX('Base de Preços'!$A:$A,MATCH(4,$Z$8:$Z$11,0)+1),"Abrir oferta"),"")</f>
        <v/>
      </c>
      <c r="Y11">
        <f>SUBSTITUTE(SUBSTITUTE(SUBSTITUTE(SUBSTITUTE(SUBSTITUTE(SUBSTITUTE(SUBSTITUTE(SUBSTITUTE(SUBSTITUTE(SUBSTITUTE(SUBSTITUTE(SUBSTITUTE(SUBSTITUTE(SUBSTITUTE(LOWER('Base de Preços'!B5&amp;" "&amp;'Base de Preços'!C5&amp;" "&amp;'Base de Preços'!D5),"á","a"),"à","a"),"ã","a"),"â","a"),"é","e"),"ê","e"),"í","i"),"ó","o"),"ô","o"),"õ","o"),"ú","u"),"ç","c"),"-"," ")," ","")</f>
        <v/>
      </c>
      <c r="Z11">
        <f>IF($Z$2="","",IF(AND(ISNUMBER(SEARCH($Z$2,Y11)),OR($Z$3="",ISNUMBER(SEARCH($Z$3,Y11))),OR($Z$4="",ISNUMBER(SEARCH($Z$4,Y11)))),MAX($Z$7:Z10)+1,""))</f>
        <v/>
      </c>
    </row>
    <row r="12" ht="31.5" customHeight="1">
      <c r="B12" s="11">
        <f>IFERROR(IF(INDEX('Base de Preços'!$B:$B,MATCH(5,$Z$8:$Z$11,0)+1)="","",INDEX('Base de Preços'!$B:$B,MATCH(5,$Z$8:$Z$11,0)+1)),"")</f>
        <v/>
      </c>
      <c r="C12" s="12">
        <f>IFERROR(IF(INDEX('Base de Preços'!$C:$C,MATCH(5,$Z$8:$Z$11,0)+1)="","",INDEX('Base de Preços'!$C:$C,MATCH(5,$Z$8:$Z$11,0)+1)),"")</f>
        <v/>
      </c>
      <c r="D12" s="13">
        <f>IFERROR(IF(INDEX('Base de Preços'!$E:$E,MATCH(5,$Z$8:$Z$11,0)+1)="","",INDEX('Base de Preços'!$E:$E,MATCH(5,$Z$8:$Z$11,0)+1)),"")</f>
        <v/>
      </c>
      <c r="E12" s="14">
        <f>IFERROR(IF(INDEX('Base de Preços'!$F:$F,MATCH(5,$Z$8:$Z$11,0)+1)="","",INDEX('Base de Preços'!$F:$F,MATCH(5,$Z$8:$Z$11,0)+1)),"")</f>
        <v/>
      </c>
      <c r="F12" s="15">
        <f>IFERROR(HYPERLINK(INDEX('Base de Preços'!$A:$A,MATCH(5,$Z$8:$Z$11,0)+1),"Abrir oferta"),"")</f>
        <v/>
      </c>
    </row>
    <row r="13" ht="31.5" customHeight="1">
      <c r="B13" s="11">
        <f>IFERROR(IF(INDEX('Base de Preços'!$B:$B,MATCH(6,$Z$8:$Z$11,0)+1)="","",INDEX('Base de Preços'!$B:$B,MATCH(6,$Z$8:$Z$11,0)+1)),"")</f>
        <v/>
      </c>
      <c r="C13" s="12">
        <f>IFERROR(IF(INDEX('Base de Preços'!$C:$C,MATCH(6,$Z$8:$Z$11,0)+1)="","",INDEX('Base de Preços'!$C:$C,MATCH(6,$Z$8:$Z$11,0)+1)),"")</f>
        <v/>
      </c>
      <c r="D13" s="13">
        <f>IFERROR(IF(INDEX('Base de Preços'!$E:$E,MATCH(6,$Z$8:$Z$11,0)+1)="","",INDEX('Base de Preços'!$E:$E,MATCH(6,$Z$8:$Z$11,0)+1)),"")</f>
        <v/>
      </c>
      <c r="E13" s="14">
        <f>IFERROR(IF(INDEX('Base de Preços'!$F:$F,MATCH(6,$Z$8:$Z$11,0)+1)="","",INDEX('Base de Preços'!$F:$F,MATCH(6,$Z$8:$Z$11,0)+1)),"")</f>
        <v/>
      </c>
      <c r="F13" s="15">
        <f>IFERROR(HYPERLINK(INDEX('Base de Preços'!$A:$A,MATCH(6,$Z$8:$Z$11,0)+1),"Abrir oferta"),"")</f>
        <v/>
      </c>
    </row>
    <row r="14" ht="31.5" customHeight="1">
      <c r="B14" s="11">
        <f>IFERROR(IF(INDEX('Base de Preços'!$B:$B,MATCH(7,$Z$8:$Z$11,0)+1)="","",INDEX('Base de Preços'!$B:$B,MATCH(7,$Z$8:$Z$11,0)+1)),"")</f>
        <v/>
      </c>
      <c r="C14" s="12">
        <f>IFERROR(IF(INDEX('Base de Preços'!$C:$C,MATCH(7,$Z$8:$Z$11,0)+1)="","",INDEX('Base de Preços'!$C:$C,MATCH(7,$Z$8:$Z$11,0)+1)),"")</f>
        <v/>
      </c>
      <c r="D14" s="13">
        <f>IFERROR(IF(INDEX('Base de Preços'!$E:$E,MATCH(7,$Z$8:$Z$11,0)+1)="","",INDEX('Base de Preços'!$E:$E,MATCH(7,$Z$8:$Z$11,0)+1)),"")</f>
        <v/>
      </c>
      <c r="E14" s="14">
        <f>IFERROR(IF(INDEX('Base de Preços'!$F:$F,MATCH(7,$Z$8:$Z$11,0)+1)="","",INDEX('Base de Preços'!$F:$F,MATCH(7,$Z$8:$Z$11,0)+1)),"")</f>
        <v/>
      </c>
      <c r="F14" s="15">
        <f>IFERROR(HYPERLINK(INDEX('Base de Preços'!$A:$A,MATCH(7,$Z$8:$Z$11,0)+1),"Abrir oferta"),"")</f>
        <v/>
      </c>
    </row>
    <row r="15" ht="31.5" customHeight="1">
      <c r="B15" s="11">
        <f>IFERROR(IF(INDEX('Base de Preços'!$B:$B,MATCH(8,$Z$8:$Z$11,0)+1)="","",INDEX('Base de Preços'!$B:$B,MATCH(8,$Z$8:$Z$11,0)+1)),"")</f>
        <v/>
      </c>
      <c r="C15" s="12">
        <f>IFERROR(IF(INDEX('Base de Preços'!$C:$C,MATCH(8,$Z$8:$Z$11,0)+1)="","",INDEX('Base de Preços'!$C:$C,MATCH(8,$Z$8:$Z$11,0)+1)),"")</f>
        <v/>
      </c>
      <c r="D15" s="13">
        <f>IFERROR(IF(INDEX('Base de Preços'!$E:$E,MATCH(8,$Z$8:$Z$11,0)+1)="","",INDEX('Base de Preços'!$E:$E,MATCH(8,$Z$8:$Z$11,0)+1)),"")</f>
        <v/>
      </c>
      <c r="E15" s="14">
        <f>IFERROR(IF(INDEX('Base de Preços'!$F:$F,MATCH(8,$Z$8:$Z$11,0)+1)="","",INDEX('Base de Preços'!$F:$F,MATCH(8,$Z$8:$Z$11,0)+1)),"")</f>
        <v/>
      </c>
      <c r="F15" s="15">
        <f>IFERROR(HYPERLINK(INDEX('Base de Preços'!$A:$A,MATCH(8,$Z$8:$Z$11,0)+1),"Abrir oferta"),"")</f>
        <v/>
      </c>
    </row>
    <row r="16" ht="31.5" customHeight="1">
      <c r="B16" s="11">
        <f>IFERROR(IF(INDEX('Base de Preços'!$B:$B,MATCH(9,$Z$8:$Z$11,0)+1)="","",INDEX('Base de Preços'!$B:$B,MATCH(9,$Z$8:$Z$11,0)+1)),"")</f>
        <v/>
      </c>
      <c r="C16" s="12">
        <f>IFERROR(IF(INDEX('Base de Preços'!$C:$C,MATCH(9,$Z$8:$Z$11,0)+1)="","",INDEX('Base de Preços'!$C:$C,MATCH(9,$Z$8:$Z$11,0)+1)),"")</f>
        <v/>
      </c>
      <c r="D16" s="13">
        <f>IFERROR(IF(INDEX('Base de Preços'!$E:$E,MATCH(9,$Z$8:$Z$11,0)+1)="","",INDEX('Base de Preços'!$E:$E,MATCH(9,$Z$8:$Z$11,0)+1)),"")</f>
        <v/>
      </c>
      <c r="E16" s="14">
        <f>IFERROR(IF(INDEX('Base de Preços'!$F:$F,MATCH(9,$Z$8:$Z$11,0)+1)="","",INDEX('Base de Preços'!$F:$F,MATCH(9,$Z$8:$Z$11,0)+1)),"")</f>
        <v/>
      </c>
      <c r="F16" s="15">
        <f>IFERROR(HYPERLINK(INDEX('Base de Preços'!$A:$A,MATCH(9,$Z$8:$Z$11,0)+1),"Abrir oferta"),"")</f>
        <v/>
      </c>
    </row>
    <row r="17" ht="31.5" customHeight="1">
      <c r="B17" s="11">
        <f>IFERROR(IF(INDEX('Base de Preços'!$B:$B,MATCH(10,$Z$8:$Z$11,0)+1)="","",INDEX('Base de Preços'!$B:$B,MATCH(10,$Z$8:$Z$11,0)+1)),"")</f>
        <v/>
      </c>
      <c r="C17" s="12">
        <f>IFERROR(IF(INDEX('Base de Preços'!$C:$C,MATCH(10,$Z$8:$Z$11,0)+1)="","",INDEX('Base de Preços'!$C:$C,MATCH(10,$Z$8:$Z$11,0)+1)),"")</f>
        <v/>
      </c>
      <c r="D17" s="13">
        <f>IFERROR(IF(INDEX('Base de Preços'!$E:$E,MATCH(10,$Z$8:$Z$11,0)+1)="","",INDEX('Base de Preços'!$E:$E,MATCH(10,$Z$8:$Z$11,0)+1)),"")</f>
        <v/>
      </c>
      <c r="E17" s="14">
        <f>IFERROR(IF(INDEX('Base de Preços'!$F:$F,MATCH(10,$Z$8:$Z$11,0)+1)="","",INDEX('Base de Preços'!$F:$F,MATCH(10,$Z$8:$Z$11,0)+1)),"")</f>
        <v/>
      </c>
      <c r="F17" s="15">
        <f>IFERROR(HYPERLINK(INDEX('Base de Preços'!$A:$A,MATCH(10,$Z$8:$Z$11,0)+1),"Abrir oferta"),"")</f>
        <v/>
      </c>
    </row>
    <row r="18" ht="31.5" customHeight="1">
      <c r="B18" s="11">
        <f>IFERROR(IF(INDEX('Base de Preços'!$B:$B,MATCH(11,$Z$8:$Z$11,0)+1)="","",INDEX('Base de Preços'!$B:$B,MATCH(11,$Z$8:$Z$11,0)+1)),"")</f>
        <v/>
      </c>
      <c r="C18" s="12">
        <f>IFERROR(IF(INDEX('Base de Preços'!$C:$C,MATCH(11,$Z$8:$Z$11,0)+1)="","",INDEX('Base de Preços'!$C:$C,MATCH(11,$Z$8:$Z$11,0)+1)),"")</f>
        <v/>
      </c>
      <c r="D18" s="13">
        <f>IFERROR(IF(INDEX('Base de Preços'!$E:$E,MATCH(11,$Z$8:$Z$11,0)+1)="","",INDEX('Base de Preços'!$E:$E,MATCH(11,$Z$8:$Z$11,0)+1)),"")</f>
        <v/>
      </c>
      <c r="E18" s="14">
        <f>IFERROR(IF(INDEX('Base de Preços'!$F:$F,MATCH(11,$Z$8:$Z$11,0)+1)="","",INDEX('Base de Preços'!$F:$F,MATCH(11,$Z$8:$Z$11,0)+1)),"")</f>
        <v/>
      </c>
      <c r="F18" s="15">
        <f>IFERROR(HYPERLINK(INDEX('Base de Preços'!$A:$A,MATCH(11,$Z$8:$Z$11,0)+1),"Abrir oferta"),"")</f>
        <v/>
      </c>
    </row>
    <row r="19" ht="31.5" customHeight="1">
      <c r="B19" s="11">
        <f>IFERROR(IF(INDEX('Base de Preços'!$B:$B,MATCH(12,$Z$8:$Z$11,0)+1)="","",INDEX('Base de Preços'!$B:$B,MATCH(12,$Z$8:$Z$11,0)+1)),"")</f>
        <v/>
      </c>
      <c r="C19" s="12">
        <f>IFERROR(IF(INDEX('Base de Preços'!$C:$C,MATCH(12,$Z$8:$Z$11,0)+1)="","",INDEX('Base de Preços'!$C:$C,MATCH(12,$Z$8:$Z$11,0)+1)),"")</f>
        <v/>
      </c>
      <c r="D19" s="13">
        <f>IFERROR(IF(INDEX('Base de Preços'!$E:$E,MATCH(12,$Z$8:$Z$11,0)+1)="","",INDEX('Base de Preços'!$E:$E,MATCH(12,$Z$8:$Z$11,0)+1)),"")</f>
        <v/>
      </c>
      <c r="E19" s="14">
        <f>IFERROR(IF(INDEX('Base de Preços'!$F:$F,MATCH(12,$Z$8:$Z$11,0)+1)="","",INDEX('Base de Preços'!$F:$F,MATCH(12,$Z$8:$Z$11,0)+1)),"")</f>
        <v/>
      </c>
      <c r="F19" s="15">
        <f>IFERROR(HYPERLINK(INDEX('Base de Preços'!$A:$A,MATCH(12,$Z$8:$Z$11,0)+1),"Abrir oferta"),"")</f>
        <v/>
      </c>
    </row>
    <row r="20" ht="31.5" customHeight="1">
      <c r="B20" s="11">
        <f>IFERROR(IF(INDEX('Base de Preços'!$B:$B,MATCH(13,$Z$8:$Z$11,0)+1)="","",INDEX('Base de Preços'!$B:$B,MATCH(13,$Z$8:$Z$11,0)+1)),"")</f>
        <v/>
      </c>
      <c r="C20" s="12">
        <f>IFERROR(IF(INDEX('Base de Preços'!$C:$C,MATCH(13,$Z$8:$Z$11,0)+1)="","",INDEX('Base de Preços'!$C:$C,MATCH(13,$Z$8:$Z$11,0)+1)),"")</f>
        <v/>
      </c>
      <c r="D20" s="13">
        <f>IFERROR(IF(INDEX('Base de Preços'!$E:$E,MATCH(13,$Z$8:$Z$11,0)+1)="","",INDEX('Base de Preços'!$E:$E,MATCH(13,$Z$8:$Z$11,0)+1)),"")</f>
        <v/>
      </c>
      <c r="E20" s="14">
        <f>IFERROR(IF(INDEX('Base de Preços'!$F:$F,MATCH(13,$Z$8:$Z$11,0)+1)="","",INDEX('Base de Preços'!$F:$F,MATCH(13,$Z$8:$Z$11,0)+1)),"")</f>
        <v/>
      </c>
      <c r="F20" s="15">
        <f>IFERROR(HYPERLINK(INDEX('Base de Preços'!$A:$A,MATCH(13,$Z$8:$Z$11,0)+1),"Abrir oferta"),"")</f>
        <v/>
      </c>
    </row>
    <row r="21" ht="31.5" customHeight="1">
      <c r="B21" s="11">
        <f>IFERROR(IF(INDEX('Base de Preços'!$B:$B,MATCH(14,$Z$8:$Z$11,0)+1)="","",INDEX('Base de Preços'!$B:$B,MATCH(14,$Z$8:$Z$11,0)+1)),"")</f>
        <v/>
      </c>
      <c r="C21" s="12">
        <f>IFERROR(IF(INDEX('Base de Preços'!$C:$C,MATCH(14,$Z$8:$Z$11,0)+1)="","",INDEX('Base de Preços'!$C:$C,MATCH(14,$Z$8:$Z$11,0)+1)),"")</f>
        <v/>
      </c>
      <c r="D21" s="13">
        <f>IFERROR(IF(INDEX('Base de Preços'!$E:$E,MATCH(14,$Z$8:$Z$11,0)+1)="","",INDEX('Base de Preços'!$E:$E,MATCH(14,$Z$8:$Z$11,0)+1)),"")</f>
        <v/>
      </c>
      <c r="E21" s="14">
        <f>IFERROR(IF(INDEX('Base de Preços'!$F:$F,MATCH(14,$Z$8:$Z$11,0)+1)="","",INDEX('Base de Preços'!$F:$F,MATCH(14,$Z$8:$Z$11,0)+1)),"")</f>
        <v/>
      </c>
      <c r="F21" s="15">
        <f>IFERROR(HYPERLINK(INDEX('Base de Preços'!$A:$A,MATCH(14,$Z$8:$Z$11,0)+1),"Abrir oferta"),"")</f>
        <v/>
      </c>
    </row>
    <row r="22" ht="31.5" customHeight="1">
      <c r="B22" s="11">
        <f>IFERROR(IF(INDEX('Base de Preços'!$B:$B,MATCH(15,$Z$8:$Z$11,0)+1)="","",INDEX('Base de Preços'!$B:$B,MATCH(15,$Z$8:$Z$11,0)+1)),"")</f>
        <v/>
      </c>
      <c r="C22" s="12">
        <f>IFERROR(IF(INDEX('Base de Preços'!$C:$C,MATCH(15,$Z$8:$Z$11,0)+1)="","",INDEX('Base de Preços'!$C:$C,MATCH(15,$Z$8:$Z$11,0)+1)),"")</f>
        <v/>
      </c>
      <c r="D22" s="13">
        <f>IFERROR(IF(INDEX('Base de Preços'!$E:$E,MATCH(15,$Z$8:$Z$11,0)+1)="","",INDEX('Base de Preços'!$E:$E,MATCH(15,$Z$8:$Z$11,0)+1)),"")</f>
        <v/>
      </c>
      <c r="E22" s="14">
        <f>IFERROR(IF(INDEX('Base de Preços'!$F:$F,MATCH(15,$Z$8:$Z$11,0)+1)="","",INDEX('Base de Preços'!$F:$F,MATCH(15,$Z$8:$Z$11,0)+1)),"")</f>
        <v/>
      </c>
      <c r="F22" s="15">
        <f>IFERROR(HYPERLINK(INDEX('Base de Preços'!$A:$A,MATCH(15,$Z$8:$Z$11,0)+1),"Abrir oferta"),"")</f>
        <v/>
      </c>
    </row>
    <row r="23" ht="31.5" customHeight="1">
      <c r="B23" s="11">
        <f>IFERROR(IF(INDEX('Base de Preços'!$B:$B,MATCH(16,$Z$8:$Z$11,0)+1)="","",INDEX('Base de Preços'!$B:$B,MATCH(16,$Z$8:$Z$11,0)+1)),"")</f>
        <v/>
      </c>
      <c r="C23" s="12">
        <f>IFERROR(IF(INDEX('Base de Preços'!$C:$C,MATCH(16,$Z$8:$Z$11,0)+1)="","",INDEX('Base de Preços'!$C:$C,MATCH(16,$Z$8:$Z$11,0)+1)),"")</f>
        <v/>
      </c>
      <c r="D23" s="13">
        <f>IFERROR(IF(INDEX('Base de Preços'!$E:$E,MATCH(16,$Z$8:$Z$11,0)+1)="","",INDEX('Base de Preços'!$E:$E,MATCH(16,$Z$8:$Z$11,0)+1)),"")</f>
        <v/>
      </c>
      <c r="E23" s="14">
        <f>IFERROR(IF(INDEX('Base de Preços'!$F:$F,MATCH(16,$Z$8:$Z$11,0)+1)="","",INDEX('Base de Preços'!$F:$F,MATCH(16,$Z$8:$Z$11,0)+1)),"")</f>
        <v/>
      </c>
      <c r="F23" s="15">
        <f>IFERROR(HYPERLINK(INDEX('Base de Preços'!$A:$A,MATCH(16,$Z$8:$Z$11,0)+1),"Abrir oferta"),"")</f>
        <v/>
      </c>
    </row>
    <row r="24" ht="31.5" customHeight="1">
      <c r="B24" s="11">
        <f>IFERROR(IF(INDEX('Base de Preços'!$B:$B,MATCH(17,$Z$8:$Z$11,0)+1)="","",INDEX('Base de Preços'!$B:$B,MATCH(17,$Z$8:$Z$11,0)+1)),"")</f>
        <v/>
      </c>
      <c r="C24" s="12">
        <f>IFERROR(IF(INDEX('Base de Preços'!$C:$C,MATCH(17,$Z$8:$Z$11,0)+1)="","",INDEX('Base de Preços'!$C:$C,MATCH(17,$Z$8:$Z$11,0)+1)),"")</f>
        <v/>
      </c>
      <c r="D24" s="13">
        <f>IFERROR(IF(INDEX('Base de Preços'!$E:$E,MATCH(17,$Z$8:$Z$11,0)+1)="","",INDEX('Base de Preços'!$E:$E,MATCH(17,$Z$8:$Z$11,0)+1)),"")</f>
        <v/>
      </c>
      <c r="E24" s="14">
        <f>IFERROR(IF(INDEX('Base de Preços'!$F:$F,MATCH(17,$Z$8:$Z$11,0)+1)="","",INDEX('Base de Preços'!$F:$F,MATCH(17,$Z$8:$Z$11,0)+1)),"")</f>
        <v/>
      </c>
      <c r="F24" s="15">
        <f>IFERROR(HYPERLINK(INDEX('Base de Preços'!$A:$A,MATCH(17,$Z$8:$Z$11,0)+1),"Abrir oferta"),"")</f>
        <v/>
      </c>
    </row>
    <row r="25" ht="31.5" customHeight="1">
      <c r="B25" s="11">
        <f>IFERROR(IF(INDEX('Base de Preços'!$B:$B,MATCH(18,$Z$8:$Z$11,0)+1)="","",INDEX('Base de Preços'!$B:$B,MATCH(18,$Z$8:$Z$11,0)+1)),"")</f>
        <v/>
      </c>
      <c r="C25" s="12">
        <f>IFERROR(IF(INDEX('Base de Preços'!$C:$C,MATCH(18,$Z$8:$Z$11,0)+1)="","",INDEX('Base de Preços'!$C:$C,MATCH(18,$Z$8:$Z$11,0)+1)),"")</f>
        <v/>
      </c>
      <c r="D25" s="13">
        <f>IFERROR(IF(INDEX('Base de Preços'!$E:$E,MATCH(18,$Z$8:$Z$11,0)+1)="","",INDEX('Base de Preços'!$E:$E,MATCH(18,$Z$8:$Z$11,0)+1)),"")</f>
        <v/>
      </c>
      <c r="E25" s="14">
        <f>IFERROR(IF(INDEX('Base de Preços'!$F:$F,MATCH(18,$Z$8:$Z$11,0)+1)="","",INDEX('Base de Preços'!$F:$F,MATCH(18,$Z$8:$Z$11,0)+1)),"")</f>
        <v/>
      </c>
      <c r="F25" s="15">
        <f>IFERROR(HYPERLINK(INDEX('Base de Preços'!$A:$A,MATCH(18,$Z$8:$Z$11,0)+1),"Abrir oferta"),"")</f>
        <v/>
      </c>
    </row>
    <row r="26" ht="31.5" customHeight="1">
      <c r="B26" s="11">
        <f>IFERROR(IF(INDEX('Base de Preços'!$B:$B,MATCH(19,$Z$8:$Z$11,0)+1)="","",INDEX('Base de Preços'!$B:$B,MATCH(19,$Z$8:$Z$11,0)+1)),"")</f>
        <v/>
      </c>
      <c r="C26" s="12">
        <f>IFERROR(IF(INDEX('Base de Preços'!$C:$C,MATCH(19,$Z$8:$Z$11,0)+1)="","",INDEX('Base de Preços'!$C:$C,MATCH(19,$Z$8:$Z$11,0)+1)),"")</f>
        <v/>
      </c>
      <c r="D26" s="13">
        <f>IFERROR(IF(INDEX('Base de Preços'!$E:$E,MATCH(19,$Z$8:$Z$11,0)+1)="","",INDEX('Base de Preços'!$E:$E,MATCH(19,$Z$8:$Z$11,0)+1)),"")</f>
        <v/>
      </c>
      <c r="E26" s="14">
        <f>IFERROR(IF(INDEX('Base de Preços'!$F:$F,MATCH(19,$Z$8:$Z$11,0)+1)="","",INDEX('Base de Preços'!$F:$F,MATCH(19,$Z$8:$Z$11,0)+1)),"")</f>
        <v/>
      </c>
      <c r="F26" s="15">
        <f>IFERROR(HYPERLINK(INDEX('Base de Preços'!$A:$A,MATCH(19,$Z$8:$Z$11,0)+1),"Abrir oferta"),"")</f>
        <v/>
      </c>
    </row>
    <row r="27" ht="31.5" customHeight="1">
      <c r="B27" s="11">
        <f>IFERROR(IF(INDEX('Base de Preços'!$B:$B,MATCH(20,$Z$8:$Z$11,0)+1)="","",INDEX('Base de Preços'!$B:$B,MATCH(20,$Z$8:$Z$11,0)+1)),"")</f>
        <v/>
      </c>
      <c r="C27" s="12">
        <f>IFERROR(IF(INDEX('Base de Preços'!$C:$C,MATCH(20,$Z$8:$Z$11,0)+1)="","",INDEX('Base de Preços'!$C:$C,MATCH(20,$Z$8:$Z$11,0)+1)),"")</f>
        <v/>
      </c>
      <c r="D27" s="13">
        <f>IFERROR(IF(INDEX('Base de Preços'!$E:$E,MATCH(20,$Z$8:$Z$11,0)+1)="","",INDEX('Base de Preços'!$E:$E,MATCH(20,$Z$8:$Z$11,0)+1)),"")</f>
        <v/>
      </c>
      <c r="E27" s="14">
        <f>IFERROR(IF(INDEX('Base de Preços'!$F:$F,MATCH(20,$Z$8:$Z$11,0)+1)="","",INDEX('Base de Preços'!$F:$F,MATCH(20,$Z$8:$Z$11,0)+1)),"")</f>
        <v/>
      </c>
      <c r="F27" s="15">
        <f>IFERROR(HYPERLINK(INDEX('Base de Preços'!$A:$A,MATCH(20,$Z$8:$Z$11,0)+1),"Abrir oferta"),"")</f>
        <v/>
      </c>
    </row>
    <row r="28" ht="31.5" customHeight="1">
      <c r="B28" s="11">
        <f>IFERROR(IF(INDEX('Base de Preços'!$B:$B,MATCH(21,$Z$8:$Z$11,0)+1)="","",INDEX('Base de Preços'!$B:$B,MATCH(21,$Z$8:$Z$11,0)+1)),"")</f>
        <v/>
      </c>
      <c r="C28" s="12">
        <f>IFERROR(IF(INDEX('Base de Preços'!$C:$C,MATCH(21,$Z$8:$Z$11,0)+1)="","",INDEX('Base de Preços'!$C:$C,MATCH(21,$Z$8:$Z$11,0)+1)),"")</f>
        <v/>
      </c>
      <c r="D28" s="13">
        <f>IFERROR(IF(INDEX('Base de Preços'!$E:$E,MATCH(21,$Z$8:$Z$11,0)+1)="","",INDEX('Base de Preços'!$E:$E,MATCH(21,$Z$8:$Z$11,0)+1)),"")</f>
        <v/>
      </c>
      <c r="E28" s="14">
        <f>IFERROR(IF(INDEX('Base de Preços'!$F:$F,MATCH(21,$Z$8:$Z$11,0)+1)="","",INDEX('Base de Preços'!$F:$F,MATCH(21,$Z$8:$Z$11,0)+1)),"")</f>
        <v/>
      </c>
      <c r="F28" s="15">
        <f>IFERROR(HYPERLINK(INDEX('Base de Preços'!$A:$A,MATCH(21,$Z$8:$Z$11,0)+1),"Abrir oferta"),"")</f>
        <v/>
      </c>
    </row>
    <row r="29" ht="31.5" customHeight="1">
      <c r="B29" s="11">
        <f>IFERROR(IF(INDEX('Base de Preços'!$B:$B,MATCH(22,$Z$8:$Z$11,0)+1)="","",INDEX('Base de Preços'!$B:$B,MATCH(22,$Z$8:$Z$11,0)+1)),"")</f>
        <v/>
      </c>
      <c r="C29" s="12">
        <f>IFERROR(IF(INDEX('Base de Preços'!$C:$C,MATCH(22,$Z$8:$Z$11,0)+1)="","",INDEX('Base de Preços'!$C:$C,MATCH(22,$Z$8:$Z$11,0)+1)),"")</f>
        <v/>
      </c>
      <c r="D29" s="13">
        <f>IFERROR(IF(INDEX('Base de Preços'!$E:$E,MATCH(22,$Z$8:$Z$11,0)+1)="","",INDEX('Base de Preços'!$E:$E,MATCH(22,$Z$8:$Z$11,0)+1)),"")</f>
        <v/>
      </c>
      <c r="E29" s="14">
        <f>IFERROR(IF(INDEX('Base de Preços'!$F:$F,MATCH(22,$Z$8:$Z$11,0)+1)="","",INDEX('Base de Preços'!$F:$F,MATCH(22,$Z$8:$Z$11,0)+1)),"")</f>
        <v/>
      </c>
      <c r="F29" s="15">
        <f>IFERROR(HYPERLINK(INDEX('Base de Preços'!$A:$A,MATCH(22,$Z$8:$Z$11,0)+1),"Abrir oferta"),"")</f>
        <v/>
      </c>
    </row>
    <row r="30" ht="31.5" customHeight="1">
      <c r="B30" s="11">
        <f>IFERROR(IF(INDEX('Base de Preços'!$B:$B,MATCH(23,$Z$8:$Z$11,0)+1)="","",INDEX('Base de Preços'!$B:$B,MATCH(23,$Z$8:$Z$11,0)+1)),"")</f>
        <v/>
      </c>
      <c r="C30" s="12">
        <f>IFERROR(IF(INDEX('Base de Preços'!$C:$C,MATCH(23,$Z$8:$Z$11,0)+1)="","",INDEX('Base de Preços'!$C:$C,MATCH(23,$Z$8:$Z$11,0)+1)),"")</f>
        <v/>
      </c>
      <c r="D30" s="13">
        <f>IFERROR(IF(INDEX('Base de Preços'!$E:$E,MATCH(23,$Z$8:$Z$11,0)+1)="","",INDEX('Base de Preços'!$E:$E,MATCH(23,$Z$8:$Z$11,0)+1)),"")</f>
        <v/>
      </c>
      <c r="E30" s="14">
        <f>IFERROR(IF(INDEX('Base de Preços'!$F:$F,MATCH(23,$Z$8:$Z$11,0)+1)="","",INDEX('Base de Preços'!$F:$F,MATCH(23,$Z$8:$Z$11,0)+1)),"")</f>
        <v/>
      </c>
      <c r="F30" s="15">
        <f>IFERROR(HYPERLINK(INDEX('Base de Preços'!$A:$A,MATCH(23,$Z$8:$Z$11,0)+1),"Abrir oferta"),"")</f>
        <v/>
      </c>
    </row>
    <row r="31" ht="31.5" customHeight="1">
      <c r="B31" s="11">
        <f>IFERROR(IF(INDEX('Base de Preços'!$B:$B,MATCH(24,$Z$8:$Z$11,0)+1)="","",INDEX('Base de Preços'!$B:$B,MATCH(24,$Z$8:$Z$11,0)+1)),"")</f>
        <v/>
      </c>
      <c r="C31" s="12">
        <f>IFERROR(IF(INDEX('Base de Preços'!$C:$C,MATCH(24,$Z$8:$Z$11,0)+1)="","",INDEX('Base de Preços'!$C:$C,MATCH(24,$Z$8:$Z$11,0)+1)),"")</f>
        <v/>
      </c>
      <c r="D31" s="13">
        <f>IFERROR(IF(INDEX('Base de Preços'!$E:$E,MATCH(24,$Z$8:$Z$11,0)+1)="","",INDEX('Base de Preços'!$E:$E,MATCH(24,$Z$8:$Z$11,0)+1)),"")</f>
        <v/>
      </c>
      <c r="E31" s="14">
        <f>IFERROR(IF(INDEX('Base de Preços'!$F:$F,MATCH(24,$Z$8:$Z$11,0)+1)="","",INDEX('Base de Preços'!$F:$F,MATCH(24,$Z$8:$Z$11,0)+1)),"")</f>
        <v/>
      </c>
      <c r="F31" s="15">
        <f>IFERROR(HYPERLINK(INDEX('Base de Preços'!$A:$A,MATCH(24,$Z$8:$Z$11,0)+1),"Abrir oferta"),"")</f>
        <v/>
      </c>
    </row>
    <row r="32" ht="31.5" customHeight="1">
      <c r="B32" s="11">
        <f>IFERROR(IF(INDEX('Base de Preços'!$B:$B,MATCH(25,$Z$8:$Z$11,0)+1)="","",INDEX('Base de Preços'!$B:$B,MATCH(25,$Z$8:$Z$11,0)+1)),"")</f>
        <v/>
      </c>
      <c r="C32" s="12">
        <f>IFERROR(IF(INDEX('Base de Preços'!$C:$C,MATCH(25,$Z$8:$Z$11,0)+1)="","",INDEX('Base de Preços'!$C:$C,MATCH(25,$Z$8:$Z$11,0)+1)),"")</f>
        <v/>
      </c>
      <c r="D32" s="13">
        <f>IFERROR(IF(INDEX('Base de Preços'!$E:$E,MATCH(25,$Z$8:$Z$11,0)+1)="","",INDEX('Base de Preços'!$E:$E,MATCH(25,$Z$8:$Z$11,0)+1)),"")</f>
        <v/>
      </c>
      <c r="E32" s="14">
        <f>IFERROR(IF(INDEX('Base de Preços'!$F:$F,MATCH(25,$Z$8:$Z$11,0)+1)="","",INDEX('Base de Preços'!$F:$F,MATCH(25,$Z$8:$Z$11,0)+1)),"")</f>
        <v/>
      </c>
      <c r="F32" s="15">
        <f>IFERROR(HYPERLINK(INDEX('Base de Preços'!$A:$A,MATCH(25,$Z$8:$Z$11,0)+1),"Abrir oferta"),"")</f>
        <v/>
      </c>
    </row>
    <row r="33" ht="31.5" customHeight="1">
      <c r="B33" s="11">
        <f>IFERROR(IF(INDEX('Base de Preços'!$B:$B,MATCH(26,$Z$8:$Z$11,0)+1)="","",INDEX('Base de Preços'!$B:$B,MATCH(26,$Z$8:$Z$11,0)+1)),"")</f>
        <v/>
      </c>
      <c r="C33" s="12">
        <f>IFERROR(IF(INDEX('Base de Preços'!$C:$C,MATCH(26,$Z$8:$Z$11,0)+1)="","",INDEX('Base de Preços'!$C:$C,MATCH(26,$Z$8:$Z$11,0)+1)),"")</f>
        <v/>
      </c>
      <c r="D33" s="13">
        <f>IFERROR(IF(INDEX('Base de Preços'!$E:$E,MATCH(26,$Z$8:$Z$11,0)+1)="","",INDEX('Base de Preços'!$E:$E,MATCH(26,$Z$8:$Z$11,0)+1)),"")</f>
        <v/>
      </c>
      <c r="E33" s="14">
        <f>IFERROR(IF(INDEX('Base de Preços'!$F:$F,MATCH(26,$Z$8:$Z$11,0)+1)="","",INDEX('Base de Preços'!$F:$F,MATCH(26,$Z$8:$Z$11,0)+1)),"")</f>
        <v/>
      </c>
      <c r="F33" s="15">
        <f>IFERROR(HYPERLINK(INDEX('Base de Preços'!$A:$A,MATCH(26,$Z$8:$Z$11,0)+1),"Abrir oferta"),"")</f>
        <v/>
      </c>
    </row>
    <row r="34" ht="31.5" customHeight="1">
      <c r="B34" s="11">
        <f>IFERROR(IF(INDEX('Base de Preços'!$B:$B,MATCH(27,$Z$8:$Z$11,0)+1)="","",INDEX('Base de Preços'!$B:$B,MATCH(27,$Z$8:$Z$11,0)+1)),"")</f>
        <v/>
      </c>
      <c r="C34" s="12">
        <f>IFERROR(IF(INDEX('Base de Preços'!$C:$C,MATCH(27,$Z$8:$Z$11,0)+1)="","",INDEX('Base de Preços'!$C:$C,MATCH(27,$Z$8:$Z$11,0)+1)),"")</f>
        <v/>
      </c>
      <c r="D34" s="13">
        <f>IFERROR(IF(INDEX('Base de Preços'!$E:$E,MATCH(27,$Z$8:$Z$11,0)+1)="","",INDEX('Base de Preços'!$E:$E,MATCH(27,$Z$8:$Z$11,0)+1)),"")</f>
        <v/>
      </c>
      <c r="E34" s="14">
        <f>IFERROR(IF(INDEX('Base de Preços'!$F:$F,MATCH(27,$Z$8:$Z$11,0)+1)="","",INDEX('Base de Preços'!$F:$F,MATCH(27,$Z$8:$Z$11,0)+1)),"")</f>
        <v/>
      </c>
      <c r="F34" s="15">
        <f>IFERROR(HYPERLINK(INDEX('Base de Preços'!$A:$A,MATCH(27,$Z$8:$Z$11,0)+1),"Abrir oferta"),"")</f>
        <v/>
      </c>
    </row>
    <row r="35" ht="31.5" customHeight="1">
      <c r="B35" s="11">
        <f>IFERROR(IF(INDEX('Base de Preços'!$B:$B,MATCH(28,$Z$8:$Z$11,0)+1)="","",INDEX('Base de Preços'!$B:$B,MATCH(28,$Z$8:$Z$11,0)+1)),"")</f>
        <v/>
      </c>
      <c r="C35" s="12">
        <f>IFERROR(IF(INDEX('Base de Preços'!$C:$C,MATCH(28,$Z$8:$Z$11,0)+1)="","",INDEX('Base de Preços'!$C:$C,MATCH(28,$Z$8:$Z$11,0)+1)),"")</f>
        <v/>
      </c>
      <c r="D35" s="13">
        <f>IFERROR(IF(INDEX('Base de Preços'!$E:$E,MATCH(28,$Z$8:$Z$11,0)+1)="","",INDEX('Base de Preços'!$E:$E,MATCH(28,$Z$8:$Z$11,0)+1)),"")</f>
        <v/>
      </c>
      <c r="E35" s="14">
        <f>IFERROR(IF(INDEX('Base de Preços'!$F:$F,MATCH(28,$Z$8:$Z$11,0)+1)="","",INDEX('Base de Preços'!$F:$F,MATCH(28,$Z$8:$Z$11,0)+1)),"")</f>
        <v/>
      </c>
      <c r="F35" s="15">
        <f>IFERROR(HYPERLINK(INDEX('Base de Preços'!$A:$A,MATCH(28,$Z$8:$Z$11,0)+1),"Abrir oferta"),"")</f>
        <v/>
      </c>
    </row>
    <row r="36" ht="31.5" customHeight="1">
      <c r="B36" s="11">
        <f>IFERROR(IF(INDEX('Base de Preços'!$B:$B,MATCH(29,$Z$8:$Z$11,0)+1)="","",INDEX('Base de Preços'!$B:$B,MATCH(29,$Z$8:$Z$11,0)+1)),"")</f>
        <v/>
      </c>
      <c r="C36" s="12">
        <f>IFERROR(IF(INDEX('Base de Preços'!$C:$C,MATCH(29,$Z$8:$Z$11,0)+1)="","",INDEX('Base de Preços'!$C:$C,MATCH(29,$Z$8:$Z$11,0)+1)),"")</f>
        <v/>
      </c>
      <c r="D36" s="13">
        <f>IFERROR(IF(INDEX('Base de Preços'!$E:$E,MATCH(29,$Z$8:$Z$11,0)+1)="","",INDEX('Base de Preços'!$E:$E,MATCH(29,$Z$8:$Z$11,0)+1)),"")</f>
        <v/>
      </c>
      <c r="E36" s="14">
        <f>IFERROR(IF(INDEX('Base de Preços'!$F:$F,MATCH(29,$Z$8:$Z$11,0)+1)="","",INDEX('Base de Preços'!$F:$F,MATCH(29,$Z$8:$Z$11,0)+1)),"")</f>
        <v/>
      </c>
      <c r="F36" s="15">
        <f>IFERROR(HYPERLINK(INDEX('Base de Preços'!$A:$A,MATCH(29,$Z$8:$Z$11,0)+1),"Abrir oferta"),"")</f>
        <v/>
      </c>
    </row>
    <row r="37" ht="31.5" customHeight="1">
      <c r="B37" s="11">
        <f>IFERROR(IF(INDEX('Base de Preços'!$B:$B,MATCH(30,$Z$8:$Z$11,0)+1)="","",INDEX('Base de Preços'!$B:$B,MATCH(30,$Z$8:$Z$11,0)+1)),"")</f>
        <v/>
      </c>
      <c r="C37" s="12">
        <f>IFERROR(IF(INDEX('Base de Preços'!$C:$C,MATCH(30,$Z$8:$Z$11,0)+1)="","",INDEX('Base de Preços'!$C:$C,MATCH(30,$Z$8:$Z$11,0)+1)),"")</f>
        <v/>
      </c>
      <c r="D37" s="13">
        <f>IFERROR(IF(INDEX('Base de Preços'!$E:$E,MATCH(30,$Z$8:$Z$11,0)+1)="","",INDEX('Base de Preços'!$E:$E,MATCH(30,$Z$8:$Z$11,0)+1)),"")</f>
        <v/>
      </c>
      <c r="E37" s="14">
        <f>IFERROR(IF(INDEX('Base de Preços'!$F:$F,MATCH(30,$Z$8:$Z$11,0)+1)="","",INDEX('Base de Preços'!$F:$F,MATCH(30,$Z$8:$Z$11,0)+1)),"")</f>
        <v/>
      </c>
      <c r="F37" s="15">
        <f>IFERROR(HYPERLINK(INDEX('Base de Preços'!$A:$A,MATCH(30,$Z$8:$Z$11,0)+1),"Abrir oferta"),"")</f>
        <v/>
      </c>
    </row>
    <row r="38" ht="31.5" customHeight="1">
      <c r="B38" s="11">
        <f>IFERROR(IF(INDEX('Base de Preços'!$B:$B,MATCH(31,$Z$8:$Z$11,0)+1)="","",INDEX('Base de Preços'!$B:$B,MATCH(31,$Z$8:$Z$11,0)+1)),"")</f>
        <v/>
      </c>
      <c r="C38" s="12">
        <f>IFERROR(IF(INDEX('Base de Preços'!$C:$C,MATCH(31,$Z$8:$Z$11,0)+1)="","",INDEX('Base de Preços'!$C:$C,MATCH(31,$Z$8:$Z$11,0)+1)),"")</f>
        <v/>
      </c>
      <c r="D38" s="13">
        <f>IFERROR(IF(INDEX('Base de Preços'!$E:$E,MATCH(31,$Z$8:$Z$11,0)+1)="","",INDEX('Base de Preços'!$E:$E,MATCH(31,$Z$8:$Z$11,0)+1)),"")</f>
        <v/>
      </c>
      <c r="E38" s="14">
        <f>IFERROR(IF(INDEX('Base de Preços'!$F:$F,MATCH(31,$Z$8:$Z$11,0)+1)="","",INDEX('Base de Preços'!$F:$F,MATCH(31,$Z$8:$Z$11,0)+1)),"")</f>
        <v/>
      </c>
      <c r="F38" s="15">
        <f>IFERROR(HYPERLINK(INDEX('Base de Preços'!$A:$A,MATCH(31,$Z$8:$Z$11,0)+1),"Abrir oferta"),"")</f>
        <v/>
      </c>
    </row>
    <row r="39" ht="31.5" customHeight="1">
      <c r="B39" s="11">
        <f>IFERROR(IF(INDEX('Base de Preços'!$B:$B,MATCH(32,$Z$8:$Z$11,0)+1)="","",INDEX('Base de Preços'!$B:$B,MATCH(32,$Z$8:$Z$11,0)+1)),"")</f>
        <v/>
      </c>
      <c r="C39" s="12">
        <f>IFERROR(IF(INDEX('Base de Preços'!$C:$C,MATCH(32,$Z$8:$Z$11,0)+1)="","",INDEX('Base de Preços'!$C:$C,MATCH(32,$Z$8:$Z$11,0)+1)),"")</f>
        <v/>
      </c>
      <c r="D39" s="13">
        <f>IFERROR(IF(INDEX('Base de Preços'!$E:$E,MATCH(32,$Z$8:$Z$11,0)+1)="","",INDEX('Base de Preços'!$E:$E,MATCH(32,$Z$8:$Z$11,0)+1)),"")</f>
        <v/>
      </c>
      <c r="E39" s="14">
        <f>IFERROR(IF(INDEX('Base de Preços'!$F:$F,MATCH(32,$Z$8:$Z$11,0)+1)="","",INDEX('Base de Preços'!$F:$F,MATCH(32,$Z$8:$Z$11,0)+1)),"")</f>
        <v/>
      </c>
      <c r="F39" s="15">
        <f>IFERROR(HYPERLINK(INDEX('Base de Preços'!$A:$A,MATCH(32,$Z$8:$Z$11,0)+1),"Abrir oferta"),"")</f>
        <v/>
      </c>
    </row>
    <row r="40" ht="31.5" customHeight="1">
      <c r="B40" s="11">
        <f>IFERROR(IF(INDEX('Base de Preços'!$B:$B,MATCH(33,$Z$8:$Z$11,0)+1)="","",INDEX('Base de Preços'!$B:$B,MATCH(33,$Z$8:$Z$11,0)+1)),"")</f>
        <v/>
      </c>
      <c r="C40" s="12">
        <f>IFERROR(IF(INDEX('Base de Preços'!$C:$C,MATCH(33,$Z$8:$Z$11,0)+1)="","",INDEX('Base de Preços'!$C:$C,MATCH(33,$Z$8:$Z$11,0)+1)),"")</f>
        <v/>
      </c>
      <c r="D40" s="13">
        <f>IFERROR(IF(INDEX('Base de Preços'!$E:$E,MATCH(33,$Z$8:$Z$11,0)+1)="","",INDEX('Base de Preços'!$E:$E,MATCH(33,$Z$8:$Z$11,0)+1)),"")</f>
        <v/>
      </c>
      <c r="E40" s="14">
        <f>IFERROR(IF(INDEX('Base de Preços'!$F:$F,MATCH(33,$Z$8:$Z$11,0)+1)="","",INDEX('Base de Preços'!$F:$F,MATCH(33,$Z$8:$Z$11,0)+1)),"")</f>
        <v/>
      </c>
      <c r="F40" s="15">
        <f>IFERROR(HYPERLINK(INDEX('Base de Preços'!$A:$A,MATCH(33,$Z$8:$Z$11,0)+1),"Abrir oferta"),"")</f>
        <v/>
      </c>
    </row>
    <row r="41" ht="31.5" customHeight="1">
      <c r="B41" s="11">
        <f>IFERROR(IF(INDEX('Base de Preços'!$B:$B,MATCH(34,$Z$8:$Z$11,0)+1)="","",INDEX('Base de Preços'!$B:$B,MATCH(34,$Z$8:$Z$11,0)+1)),"")</f>
        <v/>
      </c>
      <c r="C41" s="12">
        <f>IFERROR(IF(INDEX('Base de Preços'!$C:$C,MATCH(34,$Z$8:$Z$11,0)+1)="","",INDEX('Base de Preços'!$C:$C,MATCH(34,$Z$8:$Z$11,0)+1)),"")</f>
        <v/>
      </c>
      <c r="D41" s="13">
        <f>IFERROR(IF(INDEX('Base de Preços'!$E:$E,MATCH(34,$Z$8:$Z$11,0)+1)="","",INDEX('Base de Preços'!$E:$E,MATCH(34,$Z$8:$Z$11,0)+1)),"")</f>
        <v/>
      </c>
      <c r="E41" s="14">
        <f>IFERROR(IF(INDEX('Base de Preços'!$F:$F,MATCH(34,$Z$8:$Z$11,0)+1)="","",INDEX('Base de Preços'!$F:$F,MATCH(34,$Z$8:$Z$11,0)+1)),"")</f>
        <v/>
      </c>
      <c r="F41" s="15">
        <f>IFERROR(HYPERLINK(INDEX('Base de Preços'!$A:$A,MATCH(34,$Z$8:$Z$11,0)+1),"Abrir oferta"),"")</f>
        <v/>
      </c>
    </row>
    <row r="42" ht="31.5" customHeight="1">
      <c r="B42" s="11">
        <f>IFERROR(IF(INDEX('Base de Preços'!$B:$B,MATCH(35,$Z$8:$Z$11,0)+1)="","",INDEX('Base de Preços'!$B:$B,MATCH(35,$Z$8:$Z$11,0)+1)),"")</f>
        <v/>
      </c>
      <c r="C42" s="12">
        <f>IFERROR(IF(INDEX('Base de Preços'!$C:$C,MATCH(35,$Z$8:$Z$11,0)+1)="","",INDEX('Base de Preços'!$C:$C,MATCH(35,$Z$8:$Z$11,0)+1)),"")</f>
        <v/>
      </c>
      <c r="D42" s="13">
        <f>IFERROR(IF(INDEX('Base de Preços'!$E:$E,MATCH(35,$Z$8:$Z$11,0)+1)="","",INDEX('Base de Preços'!$E:$E,MATCH(35,$Z$8:$Z$11,0)+1)),"")</f>
        <v/>
      </c>
      <c r="E42" s="14">
        <f>IFERROR(IF(INDEX('Base de Preços'!$F:$F,MATCH(35,$Z$8:$Z$11,0)+1)="","",INDEX('Base de Preços'!$F:$F,MATCH(35,$Z$8:$Z$11,0)+1)),"")</f>
        <v/>
      </c>
      <c r="F42" s="15">
        <f>IFERROR(HYPERLINK(INDEX('Base de Preços'!$A:$A,MATCH(35,$Z$8:$Z$11,0)+1),"Abrir oferta"),"")</f>
        <v/>
      </c>
    </row>
    <row r="43" ht="31.5" customHeight="1">
      <c r="B43" s="11">
        <f>IFERROR(IF(INDEX('Base de Preços'!$B:$B,MATCH(36,$Z$8:$Z$11,0)+1)="","",INDEX('Base de Preços'!$B:$B,MATCH(36,$Z$8:$Z$11,0)+1)),"")</f>
        <v/>
      </c>
      <c r="C43" s="12">
        <f>IFERROR(IF(INDEX('Base de Preços'!$C:$C,MATCH(36,$Z$8:$Z$11,0)+1)="","",INDEX('Base de Preços'!$C:$C,MATCH(36,$Z$8:$Z$11,0)+1)),"")</f>
        <v/>
      </c>
      <c r="D43" s="13">
        <f>IFERROR(IF(INDEX('Base de Preços'!$E:$E,MATCH(36,$Z$8:$Z$11,0)+1)="","",INDEX('Base de Preços'!$E:$E,MATCH(36,$Z$8:$Z$11,0)+1)),"")</f>
        <v/>
      </c>
      <c r="E43" s="14">
        <f>IFERROR(IF(INDEX('Base de Preços'!$F:$F,MATCH(36,$Z$8:$Z$11,0)+1)="","",INDEX('Base de Preços'!$F:$F,MATCH(36,$Z$8:$Z$11,0)+1)),"")</f>
        <v/>
      </c>
      <c r="F43" s="15">
        <f>IFERROR(HYPERLINK(INDEX('Base de Preços'!$A:$A,MATCH(36,$Z$8:$Z$11,0)+1),"Abrir oferta"),"")</f>
        <v/>
      </c>
    </row>
    <row r="44" ht="31.5" customHeight="1">
      <c r="B44" s="11">
        <f>IFERROR(IF(INDEX('Base de Preços'!$B:$B,MATCH(37,$Z$8:$Z$11,0)+1)="","",INDEX('Base de Preços'!$B:$B,MATCH(37,$Z$8:$Z$11,0)+1)),"")</f>
        <v/>
      </c>
      <c r="C44" s="12">
        <f>IFERROR(IF(INDEX('Base de Preços'!$C:$C,MATCH(37,$Z$8:$Z$11,0)+1)="","",INDEX('Base de Preços'!$C:$C,MATCH(37,$Z$8:$Z$11,0)+1)),"")</f>
        <v/>
      </c>
      <c r="D44" s="13">
        <f>IFERROR(IF(INDEX('Base de Preços'!$E:$E,MATCH(37,$Z$8:$Z$11,0)+1)="","",INDEX('Base de Preços'!$E:$E,MATCH(37,$Z$8:$Z$11,0)+1)),"")</f>
        <v/>
      </c>
      <c r="E44" s="14">
        <f>IFERROR(IF(INDEX('Base de Preços'!$F:$F,MATCH(37,$Z$8:$Z$11,0)+1)="","",INDEX('Base de Preços'!$F:$F,MATCH(37,$Z$8:$Z$11,0)+1)),"")</f>
        <v/>
      </c>
      <c r="F44" s="15">
        <f>IFERROR(HYPERLINK(INDEX('Base de Preços'!$A:$A,MATCH(37,$Z$8:$Z$11,0)+1),"Abrir oferta"),"")</f>
        <v/>
      </c>
    </row>
    <row r="45" ht="31.5" customHeight="1">
      <c r="B45" s="11">
        <f>IFERROR(IF(INDEX('Base de Preços'!$B:$B,MATCH(38,$Z$8:$Z$11,0)+1)="","",INDEX('Base de Preços'!$B:$B,MATCH(38,$Z$8:$Z$11,0)+1)),"")</f>
        <v/>
      </c>
      <c r="C45" s="12">
        <f>IFERROR(IF(INDEX('Base de Preços'!$C:$C,MATCH(38,$Z$8:$Z$11,0)+1)="","",INDEX('Base de Preços'!$C:$C,MATCH(38,$Z$8:$Z$11,0)+1)),"")</f>
        <v/>
      </c>
      <c r="D45" s="13">
        <f>IFERROR(IF(INDEX('Base de Preços'!$E:$E,MATCH(38,$Z$8:$Z$11,0)+1)="","",INDEX('Base de Preços'!$E:$E,MATCH(38,$Z$8:$Z$11,0)+1)),"")</f>
        <v/>
      </c>
      <c r="E45" s="14">
        <f>IFERROR(IF(INDEX('Base de Preços'!$F:$F,MATCH(38,$Z$8:$Z$11,0)+1)="","",INDEX('Base de Preços'!$F:$F,MATCH(38,$Z$8:$Z$11,0)+1)),"")</f>
        <v/>
      </c>
      <c r="F45" s="15">
        <f>IFERROR(HYPERLINK(INDEX('Base de Preços'!$A:$A,MATCH(38,$Z$8:$Z$11,0)+1),"Abrir oferta"),"")</f>
        <v/>
      </c>
    </row>
    <row r="46" ht="31.5" customHeight="1">
      <c r="B46" s="11">
        <f>IFERROR(IF(INDEX('Base de Preços'!$B:$B,MATCH(39,$Z$8:$Z$11,0)+1)="","",INDEX('Base de Preços'!$B:$B,MATCH(39,$Z$8:$Z$11,0)+1)),"")</f>
        <v/>
      </c>
      <c r="C46" s="12">
        <f>IFERROR(IF(INDEX('Base de Preços'!$C:$C,MATCH(39,$Z$8:$Z$11,0)+1)="","",INDEX('Base de Preços'!$C:$C,MATCH(39,$Z$8:$Z$11,0)+1)),"")</f>
        <v/>
      </c>
      <c r="D46" s="13">
        <f>IFERROR(IF(INDEX('Base de Preços'!$E:$E,MATCH(39,$Z$8:$Z$11,0)+1)="","",INDEX('Base de Preços'!$E:$E,MATCH(39,$Z$8:$Z$11,0)+1)),"")</f>
        <v/>
      </c>
      <c r="E46" s="14">
        <f>IFERROR(IF(INDEX('Base de Preços'!$F:$F,MATCH(39,$Z$8:$Z$11,0)+1)="","",INDEX('Base de Preços'!$F:$F,MATCH(39,$Z$8:$Z$11,0)+1)),"")</f>
        <v/>
      </c>
      <c r="F46" s="15">
        <f>IFERROR(HYPERLINK(INDEX('Base de Preços'!$A:$A,MATCH(39,$Z$8:$Z$11,0)+1),"Abrir oferta"),"")</f>
        <v/>
      </c>
    </row>
    <row r="47" ht="31.5" customHeight="1">
      <c r="B47" s="11">
        <f>IFERROR(IF(INDEX('Base de Preços'!$B:$B,MATCH(40,$Z$8:$Z$11,0)+1)="","",INDEX('Base de Preços'!$B:$B,MATCH(40,$Z$8:$Z$11,0)+1)),"")</f>
        <v/>
      </c>
      <c r="C47" s="12">
        <f>IFERROR(IF(INDEX('Base de Preços'!$C:$C,MATCH(40,$Z$8:$Z$11,0)+1)="","",INDEX('Base de Preços'!$C:$C,MATCH(40,$Z$8:$Z$11,0)+1)),"")</f>
        <v/>
      </c>
      <c r="D47" s="13">
        <f>IFERROR(IF(INDEX('Base de Preços'!$E:$E,MATCH(40,$Z$8:$Z$11,0)+1)="","",INDEX('Base de Preços'!$E:$E,MATCH(40,$Z$8:$Z$11,0)+1)),"")</f>
        <v/>
      </c>
      <c r="E47" s="14">
        <f>IFERROR(IF(INDEX('Base de Preços'!$F:$F,MATCH(40,$Z$8:$Z$11,0)+1)="","",INDEX('Base de Preços'!$F:$F,MATCH(40,$Z$8:$Z$11,0)+1)),"")</f>
        <v/>
      </c>
      <c r="F47" s="15">
        <f>IFERROR(HYPERLINK(INDEX('Base de Preços'!$A:$A,MATCH(40,$Z$8:$Z$11,0)+1),"Abrir oferta"),"")</f>
        <v/>
      </c>
    </row>
    <row r="48" ht="31.5" customHeight="1">
      <c r="B48" s="11">
        <f>IFERROR(IF(INDEX('Base de Preços'!$B:$B,MATCH(41,$Z$8:$Z$11,0)+1)="","",INDEX('Base de Preços'!$B:$B,MATCH(41,$Z$8:$Z$11,0)+1)),"")</f>
        <v/>
      </c>
      <c r="C48" s="12">
        <f>IFERROR(IF(INDEX('Base de Preços'!$C:$C,MATCH(41,$Z$8:$Z$11,0)+1)="","",INDEX('Base de Preços'!$C:$C,MATCH(41,$Z$8:$Z$11,0)+1)),"")</f>
        <v/>
      </c>
      <c r="D48" s="13">
        <f>IFERROR(IF(INDEX('Base de Preços'!$E:$E,MATCH(41,$Z$8:$Z$11,0)+1)="","",INDEX('Base de Preços'!$E:$E,MATCH(41,$Z$8:$Z$11,0)+1)),"")</f>
        <v/>
      </c>
      <c r="E48" s="14">
        <f>IFERROR(IF(INDEX('Base de Preços'!$F:$F,MATCH(41,$Z$8:$Z$11,0)+1)="","",INDEX('Base de Preços'!$F:$F,MATCH(41,$Z$8:$Z$11,0)+1)),"")</f>
        <v/>
      </c>
      <c r="F48" s="15">
        <f>IFERROR(HYPERLINK(INDEX('Base de Preços'!$A:$A,MATCH(41,$Z$8:$Z$11,0)+1),"Abrir oferta"),"")</f>
        <v/>
      </c>
    </row>
    <row r="49" ht="31.5" customHeight="1">
      <c r="B49" s="11">
        <f>IFERROR(IF(INDEX('Base de Preços'!$B:$B,MATCH(42,$Z$8:$Z$11,0)+1)="","",INDEX('Base de Preços'!$B:$B,MATCH(42,$Z$8:$Z$11,0)+1)),"")</f>
        <v/>
      </c>
      <c r="C49" s="12">
        <f>IFERROR(IF(INDEX('Base de Preços'!$C:$C,MATCH(42,$Z$8:$Z$11,0)+1)="","",INDEX('Base de Preços'!$C:$C,MATCH(42,$Z$8:$Z$11,0)+1)),"")</f>
        <v/>
      </c>
      <c r="D49" s="13">
        <f>IFERROR(IF(INDEX('Base de Preços'!$E:$E,MATCH(42,$Z$8:$Z$11,0)+1)="","",INDEX('Base de Preços'!$E:$E,MATCH(42,$Z$8:$Z$11,0)+1)),"")</f>
        <v/>
      </c>
      <c r="E49" s="14">
        <f>IFERROR(IF(INDEX('Base de Preços'!$F:$F,MATCH(42,$Z$8:$Z$11,0)+1)="","",INDEX('Base de Preços'!$F:$F,MATCH(42,$Z$8:$Z$11,0)+1)),"")</f>
        <v/>
      </c>
      <c r="F49" s="15">
        <f>IFERROR(HYPERLINK(INDEX('Base de Preços'!$A:$A,MATCH(42,$Z$8:$Z$11,0)+1),"Abrir oferta"),"")</f>
        <v/>
      </c>
    </row>
    <row r="50" ht="31.5" customHeight="1">
      <c r="B50" s="11">
        <f>IFERROR(IF(INDEX('Base de Preços'!$B:$B,MATCH(43,$Z$8:$Z$11,0)+1)="","",INDEX('Base de Preços'!$B:$B,MATCH(43,$Z$8:$Z$11,0)+1)),"")</f>
        <v/>
      </c>
      <c r="C50" s="12">
        <f>IFERROR(IF(INDEX('Base de Preços'!$C:$C,MATCH(43,$Z$8:$Z$11,0)+1)="","",INDEX('Base de Preços'!$C:$C,MATCH(43,$Z$8:$Z$11,0)+1)),"")</f>
        <v/>
      </c>
      <c r="D50" s="13">
        <f>IFERROR(IF(INDEX('Base de Preços'!$E:$E,MATCH(43,$Z$8:$Z$11,0)+1)="","",INDEX('Base de Preços'!$E:$E,MATCH(43,$Z$8:$Z$11,0)+1)),"")</f>
        <v/>
      </c>
      <c r="E50" s="14">
        <f>IFERROR(IF(INDEX('Base de Preços'!$F:$F,MATCH(43,$Z$8:$Z$11,0)+1)="","",INDEX('Base de Preços'!$F:$F,MATCH(43,$Z$8:$Z$11,0)+1)),"")</f>
        <v/>
      </c>
      <c r="F50" s="15">
        <f>IFERROR(HYPERLINK(INDEX('Base de Preços'!$A:$A,MATCH(43,$Z$8:$Z$11,0)+1),"Abrir oferta"),"")</f>
        <v/>
      </c>
    </row>
    <row r="51" ht="31.5" customHeight="1">
      <c r="B51" s="11">
        <f>IFERROR(IF(INDEX('Base de Preços'!$B:$B,MATCH(44,$Z$8:$Z$11,0)+1)="","",INDEX('Base de Preços'!$B:$B,MATCH(44,$Z$8:$Z$11,0)+1)),"")</f>
        <v/>
      </c>
      <c r="C51" s="12">
        <f>IFERROR(IF(INDEX('Base de Preços'!$C:$C,MATCH(44,$Z$8:$Z$11,0)+1)="","",INDEX('Base de Preços'!$C:$C,MATCH(44,$Z$8:$Z$11,0)+1)),"")</f>
        <v/>
      </c>
      <c r="D51" s="13">
        <f>IFERROR(IF(INDEX('Base de Preços'!$E:$E,MATCH(44,$Z$8:$Z$11,0)+1)="","",INDEX('Base de Preços'!$E:$E,MATCH(44,$Z$8:$Z$11,0)+1)),"")</f>
        <v/>
      </c>
      <c r="E51" s="14">
        <f>IFERROR(IF(INDEX('Base de Preços'!$F:$F,MATCH(44,$Z$8:$Z$11,0)+1)="","",INDEX('Base de Preços'!$F:$F,MATCH(44,$Z$8:$Z$11,0)+1)),"")</f>
        <v/>
      </c>
      <c r="F51" s="15">
        <f>IFERROR(HYPERLINK(INDEX('Base de Preços'!$A:$A,MATCH(44,$Z$8:$Z$11,0)+1),"Abrir oferta"),"")</f>
        <v/>
      </c>
    </row>
    <row r="52" ht="31.5" customHeight="1">
      <c r="B52" s="11">
        <f>IFERROR(IF(INDEX('Base de Preços'!$B:$B,MATCH(45,$Z$8:$Z$11,0)+1)="","",INDEX('Base de Preços'!$B:$B,MATCH(45,$Z$8:$Z$11,0)+1)),"")</f>
        <v/>
      </c>
      <c r="C52" s="12">
        <f>IFERROR(IF(INDEX('Base de Preços'!$C:$C,MATCH(45,$Z$8:$Z$11,0)+1)="","",INDEX('Base de Preços'!$C:$C,MATCH(45,$Z$8:$Z$11,0)+1)),"")</f>
        <v/>
      </c>
      <c r="D52" s="13">
        <f>IFERROR(IF(INDEX('Base de Preços'!$E:$E,MATCH(45,$Z$8:$Z$11,0)+1)="","",INDEX('Base de Preços'!$E:$E,MATCH(45,$Z$8:$Z$11,0)+1)),"")</f>
        <v/>
      </c>
      <c r="E52" s="14">
        <f>IFERROR(IF(INDEX('Base de Preços'!$F:$F,MATCH(45,$Z$8:$Z$11,0)+1)="","",INDEX('Base de Preços'!$F:$F,MATCH(45,$Z$8:$Z$11,0)+1)),"")</f>
        <v/>
      </c>
      <c r="F52" s="15">
        <f>IFERROR(HYPERLINK(INDEX('Base de Preços'!$A:$A,MATCH(45,$Z$8:$Z$11,0)+1),"Abrir oferta"),"")</f>
        <v/>
      </c>
    </row>
    <row r="53" ht="31.5" customHeight="1">
      <c r="B53" s="11">
        <f>IFERROR(IF(INDEX('Base de Preços'!$B:$B,MATCH(46,$Z$8:$Z$11,0)+1)="","",INDEX('Base de Preços'!$B:$B,MATCH(46,$Z$8:$Z$11,0)+1)),"")</f>
        <v/>
      </c>
      <c r="C53" s="12">
        <f>IFERROR(IF(INDEX('Base de Preços'!$C:$C,MATCH(46,$Z$8:$Z$11,0)+1)="","",INDEX('Base de Preços'!$C:$C,MATCH(46,$Z$8:$Z$11,0)+1)),"")</f>
        <v/>
      </c>
      <c r="D53" s="13">
        <f>IFERROR(IF(INDEX('Base de Preços'!$E:$E,MATCH(46,$Z$8:$Z$11,0)+1)="","",INDEX('Base de Preços'!$E:$E,MATCH(46,$Z$8:$Z$11,0)+1)),"")</f>
        <v/>
      </c>
      <c r="E53" s="14">
        <f>IFERROR(IF(INDEX('Base de Preços'!$F:$F,MATCH(46,$Z$8:$Z$11,0)+1)="","",INDEX('Base de Preços'!$F:$F,MATCH(46,$Z$8:$Z$11,0)+1)),"")</f>
        <v/>
      </c>
      <c r="F53" s="15">
        <f>IFERROR(HYPERLINK(INDEX('Base de Preços'!$A:$A,MATCH(46,$Z$8:$Z$11,0)+1),"Abrir oferta"),"")</f>
        <v/>
      </c>
    </row>
    <row r="54" ht="31.5" customHeight="1">
      <c r="B54" s="11">
        <f>IFERROR(IF(INDEX('Base de Preços'!$B:$B,MATCH(47,$Z$8:$Z$11,0)+1)="","",INDEX('Base de Preços'!$B:$B,MATCH(47,$Z$8:$Z$11,0)+1)),"")</f>
        <v/>
      </c>
      <c r="C54" s="12">
        <f>IFERROR(IF(INDEX('Base de Preços'!$C:$C,MATCH(47,$Z$8:$Z$11,0)+1)="","",INDEX('Base de Preços'!$C:$C,MATCH(47,$Z$8:$Z$11,0)+1)),"")</f>
        <v/>
      </c>
      <c r="D54" s="13">
        <f>IFERROR(IF(INDEX('Base de Preços'!$E:$E,MATCH(47,$Z$8:$Z$11,0)+1)="","",INDEX('Base de Preços'!$E:$E,MATCH(47,$Z$8:$Z$11,0)+1)),"")</f>
        <v/>
      </c>
      <c r="E54" s="14">
        <f>IFERROR(IF(INDEX('Base de Preços'!$F:$F,MATCH(47,$Z$8:$Z$11,0)+1)="","",INDEX('Base de Preços'!$F:$F,MATCH(47,$Z$8:$Z$11,0)+1)),"")</f>
        <v/>
      </c>
      <c r="F54" s="15">
        <f>IFERROR(HYPERLINK(INDEX('Base de Preços'!$A:$A,MATCH(47,$Z$8:$Z$11,0)+1),"Abrir oferta"),"")</f>
        <v/>
      </c>
    </row>
    <row r="55" ht="31.5" customHeight="1">
      <c r="B55" s="11">
        <f>IFERROR(IF(INDEX('Base de Preços'!$B:$B,MATCH(48,$Z$8:$Z$11,0)+1)="","",INDEX('Base de Preços'!$B:$B,MATCH(48,$Z$8:$Z$11,0)+1)),"")</f>
        <v/>
      </c>
      <c r="C55" s="12">
        <f>IFERROR(IF(INDEX('Base de Preços'!$C:$C,MATCH(48,$Z$8:$Z$11,0)+1)="","",INDEX('Base de Preços'!$C:$C,MATCH(48,$Z$8:$Z$11,0)+1)),"")</f>
        <v/>
      </c>
      <c r="D55" s="13">
        <f>IFERROR(IF(INDEX('Base de Preços'!$E:$E,MATCH(48,$Z$8:$Z$11,0)+1)="","",INDEX('Base de Preços'!$E:$E,MATCH(48,$Z$8:$Z$11,0)+1)),"")</f>
        <v/>
      </c>
      <c r="E55" s="14">
        <f>IFERROR(IF(INDEX('Base de Preços'!$F:$F,MATCH(48,$Z$8:$Z$11,0)+1)="","",INDEX('Base de Preços'!$F:$F,MATCH(48,$Z$8:$Z$11,0)+1)),"")</f>
        <v/>
      </c>
      <c r="F55" s="15">
        <f>IFERROR(HYPERLINK(INDEX('Base de Preços'!$A:$A,MATCH(48,$Z$8:$Z$11,0)+1),"Abrir oferta"),"")</f>
        <v/>
      </c>
    </row>
    <row r="56" ht="31.5" customHeight="1">
      <c r="B56" s="11">
        <f>IFERROR(IF(INDEX('Base de Preços'!$B:$B,MATCH(49,$Z$8:$Z$11,0)+1)="","",INDEX('Base de Preços'!$B:$B,MATCH(49,$Z$8:$Z$11,0)+1)),"")</f>
        <v/>
      </c>
      <c r="C56" s="12">
        <f>IFERROR(IF(INDEX('Base de Preços'!$C:$C,MATCH(49,$Z$8:$Z$11,0)+1)="","",INDEX('Base de Preços'!$C:$C,MATCH(49,$Z$8:$Z$11,0)+1)),"")</f>
        <v/>
      </c>
      <c r="D56" s="13">
        <f>IFERROR(IF(INDEX('Base de Preços'!$E:$E,MATCH(49,$Z$8:$Z$11,0)+1)="","",INDEX('Base de Preços'!$E:$E,MATCH(49,$Z$8:$Z$11,0)+1)),"")</f>
        <v/>
      </c>
      <c r="E56" s="14">
        <f>IFERROR(IF(INDEX('Base de Preços'!$F:$F,MATCH(49,$Z$8:$Z$11,0)+1)="","",INDEX('Base de Preços'!$F:$F,MATCH(49,$Z$8:$Z$11,0)+1)),"")</f>
        <v/>
      </c>
      <c r="F56" s="15">
        <f>IFERROR(HYPERLINK(INDEX('Base de Preços'!$A:$A,MATCH(49,$Z$8:$Z$11,0)+1),"Abrir oferta"),"")</f>
        <v/>
      </c>
    </row>
    <row r="57" ht="31.5" customHeight="1">
      <c r="B57" s="11">
        <f>IFERROR(IF(INDEX('Base de Preços'!$B:$B,MATCH(50,$Z$8:$Z$11,0)+1)="","",INDEX('Base de Preços'!$B:$B,MATCH(50,$Z$8:$Z$11,0)+1)),"")</f>
        <v/>
      </c>
      <c r="C57" s="12">
        <f>IFERROR(IF(INDEX('Base de Preços'!$C:$C,MATCH(50,$Z$8:$Z$11,0)+1)="","",INDEX('Base de Preços'!$C:$C,MATCH(50,$Z$8:$Z$11,0)+1)),"")</f>
        <v/>
      </c>
      <c r="D57" s="13">
        <f>IFERROR(IF(INDEX('Base de Preços'!$E:$E,MATCH(50,$Z$8:$Z$11,0)+1)="","",INDEX('Base de Preços'!$E:$E,MATCH(50,$Z$8:$Z$11,0)+1)),"")</f>
        <v/>
      </c>
      <c r="E57" s="14">
        <f>IFERROR(IF(INDEX('Base de Preços'!$F:$F,MATCH(50,$Z$8:$Z$11,0)+1)="","",INDEX('Base de Preços'!$F:$F,MATCH(50,$Z$8:$Z$11,0)+1)),"")</f>
        <v/>
      </c>
      <c r="F57" s="15">
        <f>IFERROR(HYPERLINK(INDEX('Base de Preços'!$A:$A,MATCH(50,$Z$8:$Z$11,0)+1),"Abrir oferta"),"")</f>
        <v/>
      </c>
    </row>
    <row r="58" ht="31.5" customHeight="1">
      <c r="B58" s="11">
        <f>IFERROR(IF(INDEX('Base de Preços'!$B:$B,MATCH(51,$Z$8:$Z$11,0)+1)="","",INDEX('Base de Preços'!$B:$B,MATCH(51,$Z$8:$Z$11,0)+1)),"")</f>
        <v/>
      </c>
      <c r="C58" s="12">
        <f>IFERROR(IF(INDEX('Base de Preços'!$C:$C,MATCH(51,$Z$8:$Z$11,0)+1)="","",INDEX('Base de Preços'!$C:$C,MATCH(51,$Z$8:$Z$11,0)+1)),"")</f>
        <v/>
      </c>
      <c r="D58" s="13">
        <f>IFERROR(IF(INDEX('Base de Preços'!$E:$E,MATCH(51,$Z$8:$Z$11,0)+1)="","",INDEX('Base de Preços'!$E:$E,MATCH(51,$Z$8:$Z$11,0)+1)),"")</f>
        <v/>
      </c>
      <c r="E58" s="14">
        <f>IFERROR(IF(INDEX('Base de Preços'!$F:$F,MATCH(51,$Z$8:$Z$11,0)+1)="","",INDEX('Base de Preços'!$F:$F,MATCH(51,$Z$8:$Z$11,0)+1)),"")</f>
        <v/>
      </c>
      <c r="F58" s="15">
        <f>IFERROR(HYPERLINK(INDEX('Base de Preços'!$A:$A,MATCH(51,$Z$8:$Z$11,0)+1),"Abrir oferta"),"")</f>
        <v/>
      </c>
    </row>
    <row r="59" ht="31.5" customHeight="1">
      <c r="B59" s="11">
        <f>IFERROR(IF(INDEX('Base de Preços'!$B:$B,MATCH(52,$Z$8:$Z$11,0)+1)="","",INDEX('Base de Preços'!$B:$B,MATCH(52,$Z$8:$Z$11,0)+1)),"")</f>
        <v/>
      </c>
      <c r="C59" s="12">
        <f>IFERROR(IF(INDEX('Base de Preços'!$C:$C,MATCH(52,$Z$8:$Z$11,0)+1)="","",INDEX('Base de Preços'!$C:$C,MATCH(52,$Z$8:$Z$11,0)+1)),"")</f>
        <v/>
      </c>
      <c r="D59" s="13">
        <f>IFERROR(IF(INDEX('Base de Preços'!$E:$E,MATCH(52,$Z$8:$Z$11,0)+1)="","",INDEX('Base de Preços'!$E:$E,MATCH(52,$Z$8:$Z$11,0)+1)),"")</f>
        <v/>
      </c>
      <c r="E59" s="14">
        <f>IFERROR(IF(INDEX('Base de Preços'!$F:$F,MATCH(52,$Z$8:$Z$11,0)+1)="","",INDEX('Base de Preços'!$F:$F,MATCH(52,$Z$8:$Z$11,0)+1)),"")</f>
        <v/>
      </c>
      <c r="F59" s="15">
        <f>IFERROR(HYPERLINK(INDEX('Base de Preços'!$A:$A,MATCH(52,$Z$8:$Z$11,0)+1),"Abrir oferta"),"")</f>
        <v/>
      </c>
    </row>
    <row r="60" ht="31.5" customHeight="1">
      <c r="B60" s="11">
        <f>IFERROR(IF(INDEX('Base de Preços'!$B:$B,MATCH(53,$Z$8:$Z$11,0)+1)="","",INDEX('Base de Preços'!$B:$B,MATCH(53,$Z$8:$Z$11,0)+1)),"")</f>
        <v/>
      </c>
      <c r="C60" s="12">
        <f>IFERROR(IF(INDEX('Base de Preços'!$C:$C,MATCH(53,$Z$8:$Z$11,0)+1)="","",INDEX('Base de Preços'!$C:$C,MATCH(53,$Z$8:$Z$11,0)+1)),"")</f>
        <v/>
      </c>
      <c r="D60" s="13">
        <f>IFERROR(IF(INDEX('Base de Preços'!$E:$E,MATCH(53,$Z$8:$Z$11,0)+1)="","",INDEX('Base de Preços'!$E:$E,MATCH(53,$Z$8:$Z$11,0)+1)),"")</f>
        <v/>
      </c>
      <c r="E60" s="14">
        <f>IFERROR(IF(INDEX('Base de Preços'!$F:$F,MATCH(53,$Z$8:$Z$11,0)+1)="","",INDEX('Base de Preços'!$F:$F,MATCH(53,$Z$8:$Z$11,0)+1)),"")</f>
        <v/>
      </c>
      <c r="F60" s="15">
        <f>IFERROR(HYPERLINK(INDEX('Base de Preços'!$A:$A,MATCH(53,$Z$8:$Z$11,0)+1),"Abrir oferta"),"")</f>
        <v/>
      </c>
    </row>
    <row r="61" ht="31.5" customHeight="1">
      <c r="B61" s="11">
        <f>IFERROR(IF(INDEX('Base de Preços'!$B:$B,MATCH(54,$Z$8:$Z$11,0)+1)="","",INDEX('Base de Preços'!$B:$B,MATCH(54,$Z$8:$Z$11,0)+1)),"")</f>
        <v/>
      </c>
      <c r="C61" s="12">
        <f>IFERROR(IF(INDEX('Base de Preços'!$C:$C,MATCH(54,$Z$8:$Z$11,0)+1)="","",INDEX('Base de Preços'!$C:$C,MATCH(54,$Z$8:$Z$11,0)+1)),"")</f>
        <v/>
      </c>
      <c r="D61" s="13">
        <f>IFERROR(IF(INDEX('Base de Preços'!$E:$E,MATCH(54,$Z$8:$Z$11,0)+1)="","",INDEX('Base de Preços'!$E:$E,MATCH(54,$Z$8:$Z$11,0)+1)),"")</f>
        <v/>
      </c>
      <c r="E61" s="14">
        <f>IFERROR(IF(INDEX('Base de Preços'!$F:$F,MATCH(54,$Z$8:$Z$11,0)+1)="","",INDEX('Base de Preços'!$F:$F,MATCH(54,$Z$8:$Z$11,0)+1)),"")</f>
        <v/>
      </c>
      <c r="F61" s="15">
        <f>IFERROR(HYPERLINK(INDEX('Base de Preços'!$A:$A,MATCH(54,$Z$8:$Z$11,0)+1),"Abrir oferta"),"")</f>
        <v/>
      </c>
    </row>
    <row r="62" ht="31.5" customHeight="1">
      <c r="B62" s="11">
        <f>IFERROR(IF(INDEX('Base de Preços'!$B:$B,MATCH(55,$Z$8:$Z$11,0)+1)="","",INDEX('Base de Preços'!$B:$B,MATCH(55,$Z$8:$Z$11,0)+1)),"")</f>
        <v/>
      </c>
      <c r="C62" s="12">
        <f>IFERROR(IF(INDEX('Base de Preços'!$C:$C,MATCH(55,$Z$8:$Z$11,0)+1)="","",INDEX('Base de Preços'!$C:$C,MATCH(55,$Z$8:$Z$11,0)+1)),"")</f>
        <v/>
      </c>
      <c r="D62" s="13">
        <f>IFERROR(IF(INDEX('Base de Preços'!$E:$E,MATCH(55,$Z$8:$Z$11,0)+1)="","",INDEX('Base de Preços'!$E:$E,MATCH(55,$Z$8:$Z$11,0)+1)),"")</f>
        <v/>
      </c>
      <c r="E62" s="14">
        <f>IFERROR(IF(INDEX('Base de Preços'!$F:$F,MATCH(55,$Z$8:$Z$11,0)+1)="","",INDEX('Base de Preços'!$F:$F,MATCH(55,$Z$8:$Z$11,0)+1)),"")</f>
        <v/>
      </c>
      <c r="F62" s="15">
        <f>IFERROR(HYPERLINK(INDEX('Base de Preços'!$A:$A,MATCH(55,$Z$8:$Z$11,0)+1),"Abrir oferta"),"")</f>
        <v/>
      </c>
    </row>
    <row r="63" ht="31.5" customHeight="1">
      <c r="B63" s="11">
        <f>IFERROR(IF(INDEX('Base de Preços'!$B:$B,MATCH(56,$Z$8:$Z$11,0)+1)="","",INDEX('Base de Preços'!$B:$B,MATCH(56,$Z$8:$Z$11,0)+1)),"")</f>
        <v/>
      </c>
      <c r="C63" s="12">
        <f>IFERROR(IF(INDEX('Base de Preços'!$C:$C,MATCH(56,$Z$8:$Z$11,0)+1)="","",INDEX('Base de Preços'!$C:$C,MATCH(56,$Z$8:$Z$11,0)+1)),"")</f>
        <v/>
      </c>
      <c r="D63" s="13">
        <f>IFERROR(IF(INDEX('Base de Preços'!$E:$E,MATCH(56,$Z$8:$Z$11,0)+1)="","",INDEX('Base de Preços'!$E:$E,MATCH(56,$Z$8:$Z$11,0)+1)),"")</f>
        <v/>
      </c>
      <c r="E63" s="14">
        <f>IFERROR(IF(INDEX('Base de Preços'!$F:$F,MATCH(56,$Z$8:$Z$11,0)+1)="","",INDEX('Base de Preços'!$F:$F,MATCH(56,$Z$8:$Z$11,0)+1)),"")</f>
        <v/>
      </c>
      <c r="F63" s="15">
        <f>IFERROR(HYPERLINK(INDEX('Base de Preços'!$A:$A,MATCH(56,$Z$8:$Z$11,0)+1),"Abrir oferta"),"")</f>
        <v/>
      </c>
    </row>
    <row r="64" ht="31.5" customHeight="1">
      <c r="B64" s="11">
        <f>IFERROR(IF(INDEX('Base de Preços'!$B:$B,MATCH(57,$Z$8:$Z$11,0)+1)="","",INDEX('Base de Preços'!$B:$B,MATCH(57,$Z$8:$Z$11,0)+1)),"")</f>
        <v/>
      </c>
      <c r="C64" s="12">
        <f>IFERROR(IF(INDEX('Base de Preços'!$C:$C,MATCH(57,$Z$8:$Z$11,0)+1)="","",INDEX('Base de Preços'!$C:$C,MATCH(57,$Z$8:$Z$11,0)+1)),"")</f>
        <v/>
      </c>
      <c r="D64" s="13">
        <f>IFERROR(IF(INDEX('Base de Preços'!$E:$E,MATCH(57,$Z$8:$Z$11,0)+1)="","",INDEX('Base de Preços'!$E:$E,MATCH(57,$Z$8:$Z$11,0)+1)),"")</f>
        <v/>
      </c>
      <c r="E64" s="14">
        <f>IFERROR(IF(INDEX('Base de Preços'!$F:$F,MATCH(57,$Z$8:$Z$11,0)+1)="","",INDEX('Base de Preços'!$F:$F,MATCH(57,$Z$8:$Z$11,0)+1)),"")</f>
        <v/>
      </c>
      <c r="F64" s="15">
        <f>IFERROR(HYPERLINK(INDEX('Base de Preços'!$A:$A,MATCH(57,$Z$8:$Z$11,0)+1),"Abrir oferta"),"")</f>
        <v/>
      </c>
    </row>
    <row r="65" ht="31.5" customHeight="1">
      <c r="B65" s="11">
        <f>IFERROR(IF(INDEX('Base de Preços'!$B:$B,MATCH(58,$Z$8:$Z$11,0)+1)="","",INDEX('Base de Preços'!$B:$B,MATCH(58,$Z$8:$Z$11,0)+1)),"")</f>
        <v/>
      </c>
      <c r="C65" s="12">
        <f>IFERROR(IF(INDEX('Base de Preços'!$C:$C,MATCH(58,$Z$8:$Z$11,0)+1)="","",INDEX('Base de Preços'!$C:$C,MATCH(58,$Z$8:$Z$11,0)+1)),"")</f>
        <v/>
      </c>
      <c r="D65" s="13">
        <f>IFERROR(IF(INDEX('Base de Preços'!$E:$E,MATCH(58,$Z$8:$Z$11,0)+1)="","",INDEX('Base de Preços'!$E:$E,MATCH(58,$Z$8:$Z$11,0)+1)),"")</f>
        <v/>
      </c>
      <c r="E65" s="14">
        <f>IFERROR(IF(INDEX('Base de Preços'!$F:$F,MATCH(58,$Z$8:$Z$11,0)+1)="","",INDEX('Base de Preços'!$F:$F,MATCH(58,$Z$8:$Z$11,0)+1)),"")</f>
        <v/>
      </c>
      <c r="F65" s="15">
        <f>IFERROR(HYPERLINK(INDEX('Base de Preços'!$A:$A,MATCH(58,$Z$8:$Z$11,0)+1),"Abrir oferta"),"")</f>
        <v/>
      </c>
    </row>
    <row r="66" ht="31.5" customHeight="1">
      <c r="B66" s="11">
        <f>IFERROR(IF(INDEX('Base de Preços'!$B:$B,MATCH(59,$Z$8:$Z$11,0)+1)="","",INDEX('Base de Preços'!$B:$B,MATCH(59,$Z$8:$Z$11,0)+1)),"")</f>
        <v/>
      </c>
      <c r="C66" s="12">
        <f>IFERROR(IF(INDEX('Base de Preços'!$C:$C,MATCH(59,$Z$8:$Z$11,0)+1)="","",INDEX('Base de Preços'!$C:$C,MATCH(59,$Z$8:$Z$11,0)+1)),"")</f>
        <v/>
      </c>
      <c r="D66" s="13">
        <f>IFERROR(IF(INDEX('Base de Preços'!$E:$E,MATCH(59,$Z$8:$Z$11,0)+1)="","",INDEX('Base de Preços'!$E:$E,MATCH(59,$Z$8:$Z$11,0)+1)),"")</f>
        <v/>
      </c>
      <c r="E66" s="14">
        <f>IFERROR(IF(INDEX('Base de Preços'!$F:$F,MATCH(59,$Z$8:$Z$11,0)+1)="","",INDEX('Base de Preços'!$F:$F,MATCH(59,$Z$8:$Z$11,0)+1)),"")</f>
        <v/>
      </c>
      <c r="F66" s="15">
        <f>IFERROR(HYPERLINK(INDEX('Base de Preços'!$A:$A,MATCH(59,$Z$8:$Z$11,0)+1),"Abrir oferta"),"")</f>
        <v/>
      </c>
    </row>
    <row r="67" ht="31.5" customHeight="1">
      <c r="B67" s="11">
        <f>IFERROR(IF(INDEX('Base de Preços'!$B:$B,MATCH(60,$Z$8:$Z$11,0)+1)="","",INDEX('Base de Preços'!$B:$B,MATCH(60,$Z$8:$Z$11,0)+1)),"")</f>
        <v/>
      </c>
      <c r="C67" s="12">
        <f>IFERROR(IF(INDEX('Base de Preços'!$C:$C,MATCH(60,$Z$8:$Z$11,0)+1)="","",INDEX('Base de Preços'!$C:$C,MATCH(60,$Z$8:$Z$11,0)+1)),"")</f>
        <v/>
      </c>
      <c r="D67" s="13">
        <f>IFERROR(IF(INDEX('Base de Preços'!$E:$E,MATCH(60,$Z$8:$Z$11,0)+1)="","",INDEX('Base de Preços'!$E:$E,MATCH(60,$Z$8:$Z$11,0)+1)),"")</f>
        <v/>
      </c>
      <c r="E67" s="14">
        <f>IFERROR(IF(INDEX('Base de Preços'!$F:$F,MATCH(60,$Z$8:$Z$11,0)+1)="","",INDEX('Base de Preços'!$F:$F,MATCH(60,$Z$8:$Z$11,0)+1)),"")</f>
        <v/>
      </c>
      <c r="F67" s="15">
        <f>IFERROR(HYPERLINK(INDEX('Base de Preços'!$A:$A,MATCH(60,$Z$8:$Z$11,0)+1),"Abrir oferta"),"")</f>
        <v/>
      </c>
    </row>
  </sheetData>
  <mergeCells count="4">
    <mergeCell ref="B2:F2"/>
    <mergeCell ref="C5:F5"/>
    <mergeCell ref="C4:F4"/>
    <mergeCell ref="B1:F1"/>
  </mergeCells>
  <conditionalFormatting sqref="B8:F67">
    <cfRule type="expression" priority="1" dxfId="0">
      <formula>AND($B8&lt;&gt;"",MOD(ROW(),2)=0)</formula>
    </cfRule>
    <cfRule type="expression" priority="2" dxfId="1">
      <formula>$B8&lt;&gt;""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4120F"/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22" customWidth="1" min="3" max="3"/>
    <col width="16" customWidth="1" min="4" max="4"/>
    <col width="22" customWidth="1" min="5" max="5"/>
    <col width="22" customWidth="1" min="6" max="6"/>
  </cols>
  <sheetData>
    <row r="1" ht="30" customHeight="1">
      <c r="A1" s="16" t="inlineStr">
        <is>
          <t>Link</t>
        </is>
      </c>
      <c r="B1" s="16" t="inlineStr">
        <is>
          <t>Nome do produto</t>
        </is>
      </c>
      <c r="C1" s="16" t="inlineStr">
        <is>
          <t>Categoria</t>
        </is>
      </c>
      <c r="D1" s="16" t="inlineStr">
        <is>
          <t>Loja</t>
        </is>
      </c>
      <c r="E1" s="16" t="inlineStr">
        <is>
          <t>Menor preço visto (com cupom)</t>
        </is>
      </c>
      <c r="F1" s="16" t="inlineStr">
        <is>
          <t>Vale a pena comprar até</t>
        </is>
      </c>
    </row>
    <row r="2">
      <c r="A2" s="17" t="inlineStr">
        <is>
          <t>https://www.amazon.com.br/dp/B0GP2QPHQ8?tag=farm07df-20&amp;linkCode=osi&amp;th=1&amp;psc=1</t>
        </is>
      </c>
      <c r="B2" t="inlineStr">
        <is>
          <t>Pokémon TCG: Mega Evolução - Equilíbrio Perfeito - 3-Pack Blister - Po</t>
        </is>
      </c>
      <c r="C2" t="inlineStr">
        <is>
          <t>Equilibrio Perfeito</t>
        </is>
      </c>
      <c r="D2" t="inlineStr">
        <is>
          <t>Amazon</t>
        </is>
      </c>
      <c r="E2" s="18" t="n">
        <v>34.1</v>
      </c>
      <c r="F2" s="19" t="n">
        <v>30</v>
      </c>
    </row>
    <row r="3">
      <c r="A3" s="17" t="inlineStr">
        <is>
          <t>https://www.amazon.com.br/dp/B0GP2J4W78?tag=farm07df-20&amp;linkCode=osi&amp;th=1&amp;psc=1</t>
        </is>
      </c>
      <c r="B3" t="inlineStr">
        <is>
          <t>Pokémon TCG: Mega Evolução - Equilíbrio Perfeito - 4-Pack Blister - Po</t>
        </is>
      </c>
      <c r="C3" t="inlineStr">
        <is>
          <t>Equilibrio Perfeito</t>
        </is>
      </c>
      <c r="D3" t="inlineStr">
        <is>
          <t>Amazon</t>
        </is>
      </c>
      <c r="E3" s="18" t="n">
        <v>42.92</v>
      </c>
      <c r="F3" s="19" t="n">
        <v>40</v>
      </c>
    </row>
    <row r="4">
      <c r="A4" s="17" t="inlineStr">
        <is>
          <t>https://www.amazon.com.br/dp/B0H3QD7BQC?tag=farm07df-20&amp;linkCode=osi&amp;th=1&amp;psc=1</t>
        </is>
      </c>
      <c r="B4" t="inlineStr">
        <is>
          <t>Pokémon TCG: Mega Evolução - Escuridão Absoluta - 3-Pack Blister - Por</t>
        </is>
      </c>
      <c r="C4" t="inlineStr">
        <is>
          <t>Escuridao Absoluta</t>
        </is>
      </c>
      <c r="D4" t="inlineStr">
        <is>
          <t>Amazon</t>
        </is>
      </c>
      <c r="E4" s="18" t="n">
        <v>32.86</v>
      </c>
      <c r="F4" s="19" t="n">
        <v>30</v>
      </c>
    </row>
    <row r="5">
      <c r="A5" s="17" t="inlineStr">
        <is>
          <t>https://www.amazon.com.br/dp/B0H3Q1XTG4?tag=farm07df-20&amp;linkCode=osi&amp;th=1&amp;psc=1</t>
        </is>
      </c>
      <c r="B5" t="inlineStr">
        <is>
          <t>Pokémon TCG: Mega Evolução - Escuridão Absoluta - 4-Pack Blister</t>
        </is>
      </c>
      <c r="C5" t="inlineStr">
        <is>
          <t>Escuridao Absoluta</t>
        </is>
      </c>
      <c r="D5" t="inlineStr">
        <is>
          <t>Amazon</t>
        </is>
      </c>
      <c r="E5" s="18" t="n">
        <v>41.79</v>
      </c>
      <c r="F5" s="19" t="n">
        <v>40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C6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90" customWidth="1" min="3" max="3"/>
  </cols>
  <sheetData>
    <row r="1">
      <c r="B1" s="20" t="inlineStr">
        <is>
          <t>Como usar — Pokémon TCG</t>
        </is>
      </c>
    </row>
    <row r="2">
      <c r="B2" s="21" t="inlineStr">
        <is>
          <t>Buscar</t>
        </is>
      </c>
      <c r="C2" s="22" t="inlineStr">
        <is>
          <t>Digite parte do nome na caixa dourada. Pode usar mais de uma palavra, em qualquer ordem.</t>
        </is>
      </c>
    </row>
    <row r="3">
      <c r="B3" s="21" t="inlineStr">
        <is>
          <t>Menor preço visto</t>
        </is>
      </c>
      <c r="C3" s="22" t="inlineStr">
        <is>
          <t>O menor preço FINAL (já com os cupons) que vimos desse produto.</t>
        </is>
      </c>
    </row>
    <row r="4">
      <c r="B4" s="21" t="inlineStr">
        <is>
          <t>Vale a pena comprar até</t>
        </is>
      </c>
      <c r="C4" s="22" t="inlineStr">
        <is>
          <t>Se a oferta estiver nesse preço ou abaixo, vale a pena comprar.</t>
        </is>
      </c>
    </row>
    <row r="5">
      <c r="B5" s="21" t="inlineStr">
        <is>
          <t>Atualização</t>
        </is>
      </c>
      <c r="C5" s="22" t="inlineStr">
        <is>
          <t>Atualizada em 28/09/2026. Sai uma nova toda semana.</t>
        </is>
      </c>
    </row>
    <row r="6">
      <c r="B6" s="21" t="inlineStr">
        <is>
          <t>Contato</t>
        </is>
      </c>
      <c r="C6" s="22" t="inlineStr">
        <is>
          <t>iSee Hub · iseehub.com.br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2026-09-28T11:00:14Z</dcterms:created>
  <dcterms:modified xsi:type="dcterms:W3CDTF">2026-09-28T11:00:14Z</dcterms:modified>
</cp:coreProperties>
</file>