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car" sheetId="1" state="visible" r:id="rId1"/>
    <sheet name="Base de Preços" sheetId="2" state="visible" r:id="rId2"/>
    <sheet name="Como usar" sheetId="3" state="visible" r:id="rId3"/>
  </sheets>
  <definedNames>
    <definedName name="_xlnm.Print_Area" localSheetId="0">'Buscar'!$B$1:$F$67</definedName>
    <definedName name="_xlnm._FilterDatabase" localSheetId="1" hidden="1">'Base de Preços'!$A$1:$F$452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 &quot;#,##0.00"/>
  </numFmts>
  <fonts count="14">
    <font>
      <name val="Calibri"/>
      <family val="2"/>
      <color theme="1"/>
      <sz val="11"/>
      <scheme val="minor"/>
    </font>
    <font>
      <name val="Arial"/>
      <b val="1"/>
      <color rgb="FFF5F2EB"/>
      <sz val="11"/>
    </font>
    <font>
      <name val="Arial"/>
      <color rgb="FF8A6D3F"/>
      <sz val="11"/>
      <u val="single"/>
    </font>
    <font>
      <name val="Arial"/>
      <b val="1"/>
      <color rgb="FF4F7A5C"/>
      <sz val="11"/>
    </font>
    <font>
      <name val="Arial"/>
      <color rgb="FF1B1813"/>
      <sz val="11"/>
    </font>
    <font>
      <name val="Arial"/>
      <b val="1"/>
      <color rgb="FF4F7A5C"/>
      <sz val="12"/>
    </font>
    <font>
      <name val="Arial"/>
      <b val="1"/>
      <color rgb="FF8A6D3F"/>
      <sz val="11"/>
      <u val="single"/>
    </font>
    <font>
      <name val="Arial"/>
      <b val="1"/>
      <color rgb="FFCBA96F"/>
      <sz val="18"/>
    </font>
    <font>
      <name val="Arial"/>
      <color rgb="FF6F6A61"/>
      <sz val="10"/>
    </font>
    <font>
      <name val="Arial"/>
      <b val="1"/>
      <color rgb="FF8A6D3F"/>
      <sz val="13"/>
    </font>
    <font>
      <name val="Arial"/>
      <b val="1"/>
      <color rgb="FF14120F"/>
      <sz val="16"/>
    </font>
    <font>
      <name val="Arial"/>
      <i val="1"/>
      <color rgb="FF6F6A61"/>
      <sz val="10"/>
    </font>
    <font>
      <name val="Arial"/>
      <b val="1"/>
      <color rgb="FF8A6D3F"/>
      <sz val="11"/>
    </font>
    <font>
      <name val="Arial"/>
      <b val="1"/>
      <color rgb="FF14120F"/>
      <sz val="14"/>
    </font>
  </fonts>
  <fills count="4">
    <fill>
      <patternFill/>
    </fill>
    <fill>
      <patternFill patternType="gray125"/>
    </fill>
    <fill>
      <patternFill patternType="solid">
        <fgColor rgb="FF14120F"/>
      </patternFill>
    </fill>
    <fill>
      <patternFill patternType="solid">
        <fgColor rgb="FFFFF3D6"/>
      </patternFill>
    </fill>
  </fills>
  <borders count="4">
    <border>
      <left/>
      <right/>
      <top/>
      <bottom/>
      <diagonal/>
    </border>
    <border>
      <left style="medium">
        <color rgb="FFB08D57"/>
      </left>
      <right/>
      <top style="medium">
        <color rgb="FFB08D57"/>
      </top>
      <bottom style="medium">
        <color rgb="FFB08D57"/>
      </bottom>
    </border>
    <border>
      <left/>
      <right/>
      <top style="medium">
        <color rgb="FFB08D57"/>
      </top>
      <bottom style="medium">
        <color rgb="FFB08D57"/>
      </bottom>
    </border>
    <border>
      <left/>
      <right style="medium">
        <color rgb="FFB08D57"/>
      </right>
      <top style="medium">
        <color rgb="FFB08D57"/>
      </top>
      <bottom style="medium">
        <color rgb="FFB08D5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7" fillId="2" borderId="0" applyAlignment="1" pivotButton="0" quotePrefix="0" xfId="0">
      <alignment vertical="center" indent="1"/>
    </xf>
    <xf numFmtId="0" fontId="0" fillId="2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3" borderId="1" applyAlignment="1" pivotButton="0" quotePrefix="0" xfId="0">
      <alignment vertical="center" indent="1"/>
    </xf>
    <xf numFmtId="0" fontId="0" fillId="3" borderId="2" pivotButton="0" quotePrefix="0" xfId="0"/>
    <xf numFmtId="0" fontId="0" fillId="3" borderId="3" pivotButton="0" quotePrefix="0" xfId="0"/>
    <xf numFmtId="0" fontId="11" fillId="0" borderId="0" pivotButton="0" quotePrefix="0" xfId="0"/>
    <xf numFmtId="0" fontId="1" fillId="2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13" fillId="0" borderId="0" pivotButton="0" quotePrefix="0" xfId="0"/>
    <xf numFmtId="0" fontId="12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FFF7F5F1"/>
          <bgColor rgb="FFF7F5F1"/>
        </patternFill>
      </fill>
      <border>
        <bottom style="thin">
          <color rgb="FFEBE6DA"/>
        </bottom>
      </border>
    </dxf>
    <dxf>
      <border>
        <bottom style="thin">
          <color rgb="FFEBE6D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link.amazon/B0aYorDEH" TargetMode="External" Id="rId1" /><Relationship Type="http://schemas.openxmlformats.org/officeDocument/2006/relationships/hyperlink" Target="https://link.amazon/B02fqm9rS" TargetMode="External" Id="rId2" /><Relationship Type="http://schemas.openxmlformats.org/officeDocument/2006/relationships/hyperlink" Target="https://link.amazon/B06yUQaaT" TargetMode="External" Id="rId3" /><Relationship Type="http://schemas.openxmlformats.org/officeDocument/2006/relationships/hyperlink" Target="https://link.amazon/B02rDCCA6" TargetMode="External" Id="rId4" /><Relationship Type="http://schemas.openxmlformats.org/officeDocument/2006/relationships/hyperlink" Target="https://link.amazon/B09hamBn6" TargetMode="External" Id="rId5" /><Relationship Type="http://schemas.openxmlformats.org/officeDocument/2006/relationships/hyperlink" Target="https://link.amazon/B03cKDMr4" TargetMode="External" Id="rId6" /><Relationship Type="http://schemas.openxmlformats.org/officeDocument/2006/relationships/hyperlink" Target="https://link.amazon/B0gMmNmxK" TargetMode="External" Id="rId7" /><Relationship Type="http://schemas.openxmlformats.org/officeDocument/2006/relationships/hyperlink" Target="https://link.amazon/B0hyJfCf6" TargetMode="External" Id="rId8" /><Relationship Type="http://schemas.openxmlformats.org/officeDocument/2006/relationships/hyperlink" Target="https://link.amazon/B00o5X37H" TargetMode="External" Id="rId9" /><Relationship Type="http://schemas.openxmlformats.org/officeDocument/2006/relationships/hyperlink" Target="https://link.amazon/B06VCsB9s" TargetMode="External" Id="rId10" /><Relationship Type="http://schemas.openxmlformats.org/officeDocument/2006/relationships/hyperlink" Target="https://link.amazon/B0dVDn0BW" TargetMode="External" Id="rId11" /><Relationship Type="http://schemas.openxmlformats.org/officeDocument/2006/relationships/hyperlink" Target="https://link.amazon/B0bzSYQW9" TargetMode="External" Id="rId12" /><Relationship Type="http://schemas.openxmlformats.org/officeDocument/2006/relationships/hyperlink" Target="https://link.amazon/B0ghD2soF" TargetMode="External" Id="rId13" /><Relationship Type="http://schemas.openxmlformats.org/officeDocument/2006/relationships/hyperlink" Target="https://link.amazon/B08mNnZFP" TargetMode="External" Id="rId14" /><Relationship Type="http://schemas.openxmlformats.org/officeDocument/2006/relationships/hyperlink" Target="https://link.amazon/B05apuIKZ" TargetMode="External" Id="rId15" /><Relationship Type="http://schemas.openxmlformats.org/officeDocument/2006/relationships/hyperlink" Target="https://link.amazon/B0983VgV3" TargetMode="External" Id="rId16" /><Relationship Type="http://schemas.openxmlformats.org/officeDocument/2006/relationships/hyperlink" Target="https://link.amazon/B0h77NSGJ" TargetMode="External" Id="rId17" /><Relationship Type="http://schemas.openxmlformats.org/officeDocument/2006/relationships/hyperlink" Target="https://link.amazon/B0e4jYHvv" TargetMode="External" Id="rId18" /><Relationship Type="http://schemas.openxmlformats.org/officeDocument/2006/relationships/hyperlink" Target="https://link.amazon/B0ggNIWSY" TargetMode="External" Id="rId19" /><Relationship Type="http://schemas.openxmlformats.org/officeDocument/2006/relationships/hyperlink" Target="https://link.amazon/B0eFuWBU4" TargetMode="External" Id="rId20" /><Relationship Type="http://schemas.openxmlformats.org/officeDocument/2006/relationships/hyperlink" Target="https://link.amazon/B0gYMzbKn" TargetMode="External" Id="rId21" /><Relationship Type="http://schemas.openxmlformats.org/officeDocument/2006/relationships/hyperlink" Target="https://link.amazon/B08aDR5jk" TargetMode="External" Id="rId22" /><Relationship Type="http://schemas.openxmlformats.org/officeDocument/2006/relationships/hyperlink" Target="https://link.amazon/B045gWrx4" TargetMode="External" Id="rId23" /><Relationship Type="http://schemas.openxmlformats.org/officeDocument/2006/relationships/hyperlink" Target="https://link.amazon/B0eXqkNkE" TargetMode="External" Id="rId24" /><Relationship Type="http://schemas.openxmlformats.org/officeDocument/2006/relationships/hyperlink" Target="https://link.amazon/B01KZPzp7" TargetMode="External" Id="rId25" /><Relationship Type="http://schemas.openxmlformats.org/officeDocument/2006/relationships/hyperlink" Target="https://link.amazon/B0c5hfvVm" TargetMode="External" Id="rId26" /><Relationship Type="http://schemas.openxmlformats.org/officeDocument/2006/relationships/hyperlink" Target="https://link.amazon/B0bENF0Qa" TargetMode="External" Id="rId27" /><Relationship Type="http://schemas.openxmlformats.org/officeDocument/2006/relationships/hyperlink" Target="https://link.amazon/B0jgHzqpL" TargetMode="External" Id="rId28" /><Relationship Type="http://schemas.openxmlformats.org/officeDocument/2006/relationships/hyperlink" Target="https://link.amazon/B0i2UacKc" TargetMode="External" Id="rId29" /><Relationship Type="http://schemas.openxmlformats.org/officeDocument/2006/relationships/hyperlink" Target="https://link.amazon/B0hw6PJcb" TargetMode="External" Id="rId30" /><Relationship Type="http://schemas.openxmlformats.org/officeDocument/2006/relationships/hyperlink" Target="https://link.amazon/B05x54ra2" TargetMode="External" Id="rId31" /><Relationship Type="http://schemas.openxmlformats.org/officeDocument/2006/relationships/hyperlink" Target="https://link.amazon/B07lrCBkC" TargetMode="External" Id="rId32" /><Relationship Type="http://schemas.openxmlformats.org/officeDocument/2006/relationships/hyperlink" Target="https://link.amazon/B0759cEnF" TargetMode="External" Id="rId33" /><Relationship Type="http://schemas.openxmlformats.org/officeDocument/2006/relationships/hyperlink" Target="https://link.amazon/B01q4yvzj" TargetMode="External" Id="rId34" /><Relationship Type="http://schemas.openxmlformats.org/officeDocument/2006/relationships/hyperlink" Target="https://link.amazon/B0bDaypGK" TargetMode="External" Id="rId35" /><Relationship Type="http://schemas.openxmlformats.org/officeDocument/2006/relationships/hyperlink" Target="https://link.amazon/B00fyCNrK" TargetMode="External" Id="rId36" /><Relationship Type="http://schemas.openxmlformats.org/officeDocument/2006/relationships/hyperlink" Target="https://link.amazon/B04u7tJO7" TargetMode="External" Id="rId37" /><Relationship Type="http://schemas.openxmlformats.org/officeDocument/2006/relationships/hyperlink" Target="https://link.amazon/B00Rbba8F" TargetMode="External" Id="rId38" /><Relationship Type="http://schemas.openxmlformats.org/officeDocument/2006/relationships/hyperlink" Target="https://link.amazon/B0auygZi6" TargetMode="External" Id="rId39" /><Relationship Type="http://schemas.openxmlformats.org/officeDocument/2006/relationships/hyperlink" Target="https://link.amazon/B03i06oG1" TargetMode="External" Id="rId40" /><Relationship Type="http://schemas.openxmlformats.org/officeDocument/2006/relationships/hyperlink" Target="https://link.amazon/B03rGIssL" TargetMode="External" Id="rId41" /><Relationship Type="http://schemas.openxmlformats.org/officeDocument/2006/relationships/hyperlink" Target="https://link.amazon/B0fbQuggm" TargetMode="External" Id="rId42" /><Relationship Type="http://schemas.openxmlformats.org/officeDocument/2006/relationships/hyperlink" Target="https://link.amazon/B0hcvpjZb" TargetMode="External" Id="rId43" /><Relationship Type="http://schemas.openxmlformats.org/officeDocument/2006/relationships/hyperlink" Target="https://link.amazon/B06XHRYL5" TargetMode="External" Id="rId44" /><Relationship Type="http://schemas.openxmlformats.org/officeDocument/2006/relationships/hyperlink" Target="https://link.amazon/B0hTmE66Y" TargetMode="External" Id="rId45" /><Relationship Type="http://schemas.openxmlformats.org/officeDocument/2006/relationships/hyperlink" Target="https://link.amazon/B01ueVMGG" TargetMode="External" Id="rId46" /><Relationship Type="http://schemas.openxmlformats.org/officeDocument/2006/relationships/hyperlink" Target="https://link.amazon/B0018jpeh" TargetMode="External" Id="rId47" /><Relationship Type="http://schemas.openxmlformats.org/officeDocument/2006/relationships/hyperlink" Target="https://link.amazon/B0aEMJ14k" TargetMode="External" Id="rId48" /><Relationship Type="http://schemas.openxmlformats.org/officeDocument/2006/relationships/hyperlink" Target="https://link.amazon/B0fFoaVdd" TargetMode="External" Id="rId49" /><Relationship Type="http://schemas.openxmlformats.org/officeDocument/2006/relationships/hyperlink" Target="https://link.amazon/B04Aso5xk" TargetMode="External" Id="rId50" /><Relationship Type="http://schemas.openxmlformats.org/officeDocument/2006/relationships/hyperlink" Target="https://link.amazon/B07YX3C6W" TargetMode="External" Id="rId51" /><Relationship Type="http://schemas.openxmlformats.org/officeDocument/2006/relationships/hyperlink" Target="https://link.amazon/B01VosHkZ" TargetMode="External" Id="rId52" /><Relationship Type="http://schemas.openxmlformats.org/officeDocument/2006/relationships/hyperlink" Target="https://link.amazon/B0bZyThIK" TargetMode="External" Id="rId53" /><Relationship Type="http://schemas.openxmlformats.org/officeDocument/2006/relationships/hyperlink" Target="https://link.amazon/B00u2sCBp" TargetMode="External" Id="rId54" /><Relationship Type="http://schemas.openxmlformats.org/officeDocument/2006/relationships/hyperlink" Target="https://link.amazon/B010EMCJE" TargetMode="External" Id="rId55" /><Relationship Type="http://schemas.openxmlformats.org/officeDocument/2006/relationships/hyperlink" Target="https://link.amazon/B0iKCOIjp" TargetMode="External" Id="rId56" /><Relationship Type="http://schemas.openxmlformats.org/officeDocument/2006/relationships/hyperlink" Target="https://link.amazon/B05phYLve" TargetMode="External" Id="rId57" /><Relationship Type="http://schemas.openxmlformats.org/officeDocument/2006/relationships/hyperlink" Target="https://link.amazon/B0awlIH7e" TargetMode="External" Id="rId58" /><Relationship Type="http://schemas.openxmlformats.org/officeDocument/2006/relationships/hyperlink" Target="https://link.amazon/B033z352a" TargetMode="External" Id="rId59" /><Relationship Type="http://schemas.openxmlformats.org/officeDocument/2006/relationships/hyperlink" Target="https://link.amazon/B0blm4GW2" TargetMode="External" Id="rId60" /><Relationship Type="http://schemas.openxmlformats.org/officeDocument/2006/relationships/hyperlink" Target="https://link.amazon/B08XUnm9O" TargetMode="External" Id="rId61" /><Relationship Type="http://schemas.openxmlformats.org/officeDocument/2006/relationships/hyperlink" Target="https://link.amazon/B0gcB1kVW" TargetMode="External" Id="rId62" /><Relationship Type="http://schemas.openxmlformats.org/officeDocument/2006/relationships/hyperlink" Target="https://link.amazon/B02kSAoiP" TargetMode="External" Id="rId63" /><Relationship Type="http://schemas.openxmlformats.org/officeDocument/2006/relationships/hyperlink" Target="https://link.amazon/B0cgCJwXL" TargetMode="External" Id="rId64" /><Relationship Type="http://schemas.openxmlformats.org/officeDocument/2006/relationships/hyperlink" Target="https://link.amazon/B08NJoLAz" TargetMode="External" Id="rId65" /><Relationship Type="http://schemas.openxmlformats.org/officeDocument/2006/relationships/hyperlink" Target="https://link.amazon/B01sVL05o" TargetMode="External" Id="rId66" /><Relationship Type="http://schemas.openxmlformats.org/officeDocument/2006/relationships/hyperlink" Target="https://link.amazon/B05Eo0oMn" TargetMode="External" Id="rId67" /><Relationship Type="http://schemas.openxmlformats.org/officeDocument/2006/relationships/hyperlink" Target="https://link.amazon/B08fsdB2h" TargetMode="External" Id="rId68" /><Relationship Type="http://schemas.openxmlformats.org/officeDocument/2006/relationships/hyperlink" Target="https://link.amazon/B06ZgVM0O" TargetMode="External" Id="rId69" /><Relationship Type="http://schemas.openxmlformats.org/officeDocument/2006/relationships/hyperlink" Target="https://link.amazon/B0hH1IJHW" TargetMode="External" Id="rId70" /><Relationship Type="http://schemas.openxmlformats.org/officeDocument/2006/relationships/hyperlink" Target="https://link.amazon/B0cVHSHFf" TargetMode="External" Id="rId71" /><Relationship Type="http://schemas.openxmlformats.org/officeDocument/2006/relationships/hyperlink" Target="https://link.amazon/B0hZPZbrQ" TargetMode="External" Id="rId72" /><Relationship Type="http://schemas.openxmlformats.org/officeDocument/2006/relationships/hyperlink" Target="https://link.amazon/B0fyAYMWr" TargetMode="External" Id="rId73" /><Relationship Type="http://schemas.openxmlformats.org/officeDocument/2006/relationships/hyperlink" Target="https://link.amazon/B0aPevtLK" TargetMode="External" Id="rId74" /><Relationship Type="http://schemas.openxmlformats.org/officeDocument/2006/relationships/hyperlink" Target="https://link.amazon/B0ejD112O" TargetMode="External" Id="rId75" /><Relationship Type="http://schemas.openxmlformats.org/officeDocument/2006/relationships/hyperlink" Target="https://link.amazon/B0e229v74" TargetMode="External" Id="rId76" /><Relationship Type="http://schemas.openxmlformats.org/officeDocument/2006/relationships/hyperlink" Target="https://link.amazon/B0co0rtGu" TargetMode="External" Id="rId77" /><Relationship Type="http://schemas.openxmlformats.org/officeDocument/2006/relationships/hyperlink" Target="https://link.amazon/B0ctyjnyV" TargetMode="External" Id="rId78" /><Relationship Type="http://schemas.openxmlformats.org/officeDocument/2006/relationships/hyperlink" Target="https://link.amazon/B06xyVash" TargetMode="External" Id="rId79" /><Relationship Type="http://schemas.openxmlformats.org/officeDocument/2006/relationships/hyperlink" Target="https://link.amazon/B09DQM3SP" TargetMode="External" Id="rId80" /><Relationship Type="http://schemas.openxmlformats.org/officeDocument/2006/relationships/hyperlink" Target="https://link.amazon/B09ynnQiq" TargetMode="External" Id="rId81" /><Relationship Type="http://schemas.openxmlformats.org/officeDocument/2006/relationships/hyperlink" Target="https://link.amazon/B089mxvF4" TargetMode="External" Id="rId82" /><Relationship Type="http://schemas.openxmlformats.org/officeDocument/2006/relationships/hyperlink" Target="https://link.amazon/B0iUrrIwl" TargetMode="External" Id="rId83" /><Relationship Type="http://schemas.openxmlformats.org/officeDocument/2006/relationships/hyperlink" Target="https://link.amazon/B0gq5jJoz" TargetMode="External" Id="rId84" /><Relationship Type="http://schemas.openxmlformats.org/officeDocument/2006/relationships/hyperlink" Target="https://link.amazon/B0j6bGBdh" TargetMode="External" Id="rId85" /><Relationship Type="http://schemas.openxmlformats.org/officeDocument/2006/relationships/hyperlink" Target="https://link.amazon/B05bRCdAL" TargetMode="External" Id="rId86" /><Relationship Type="http://schemas.openxmlformats.org/officeDocument/2006/relationships/hyperlink" Target="https://link.amazon/B0fbKv32n" TargetMode="External" Id="rId87" /><Relationship Type="http://schemas.openxmlformats.org/officeDocument/2006/relationships/hyperlink" Target="https://link.amazon/B0hBg8a1r" TargetMode="External" Id="rId88" /><Relationship Type="http://schemas.openxmlformats.org/officeDocument/2006/relationships/hyperlink" Target="https://link.amazon/B034xb6aQ" TargetMode="External" Id="rId89" /><Relationship Type="http://schemas.openxmlformats.org/officeDocument/2006/relationships/hyperlink" Target="https://link.amazon/B09JjRJXa" TargetMode="External" Id="rId90" /><Relationship Type="http://schemas.openxmlformats.org/officeDocument/2006/relationships/hyperlink" Target="https://link.amazon/B0ev8azv9" TargetMode="External" Id="rId91" /><Relationship Type="http://schemas.openxmlformats.org/officeDocument/2006/relationships/hyperlink" Target="https://link.amazon/B09a3Y1io" TargetMode="External" Id="rId92" /><Relationship Type="http://schemas.openxmlformats.org/officeDocument/2006/relationships/hyperlink" Target="https://link.amazon/B09EvoAUE" TargetMode="External" Id="rId93" /><Relationship Type="http://schemas.openxmlformats.org/officeDocument/2006/relationships/hyperlink" Target="https://link.amazon/B0gcav2Md" TargetMode="External" Id="rId94" /><Relationship Type="http://schemas.openxmlformats.org/officeDocument/2006/relationships/hyperlink" Target="https://link.amazon/B0hi1owpt" TargetMode="External" Id="rId95" /><Relationship Type="http://schemas.openxmlformats.org/officeDocument/2006/relationships/hyperlink" Target="https://link.amazon/B06kakUDC" TargetMode="External" Id="rId96" /><Relationship Type="http://schemas.openxmlformats.org/officeDocument/2006/relationships/hyperlink" Target="https://link.amazon/B0ebu3BVc" TargetMode="External" Id="rId97" /><Relationship Type="http://schemas.openxmlformats.org/officeDocument/2006/relationships/hyperlink" Target="https://link.amazon/B064cN9lI" TargetMode="External" Id="rId98" /><Relationship Type="http://schemas.openxmlformats.org/officeDocument/2006/relationships/hyperlink" Target="https://link.amazon/B09fuqOpc" TargetMode="External" Id="rId99" /><Relationship Type="http://schemas.openxmlformats.org/officeDocument/2006/relationships/hyperlink" Target="https://link.amazon/B05dp0syW" TargetMode="External" Id="rId100" /><Relationship Type="http://schemas.openxmlformats.org/officeDocument/2006/relationships/hyperlink" Target="https://link.amazon/B02CFpyNZ" TargetMode="External" Id="rId101" /><Relationship Type="http://schemas.openxmlformats.org/officeDocument/2006/relationships/hyperlink" Target="https://link.amazon/B0fs7N7mU" TargetMode="External" Id="rId102" /><Relationship Type="http://schemas.openxmlformats.org/officeDocument/2006/relationships/hyperlink" Target="https://link.amazon/B0bO5LLMC" TargetMode="External" Id="rId103" /><Relationship Type="http://schemas.openxmlformats.org/officeDocument/2006/relationships/hyperlink" Target="https://link.amazon/B0haJTady" TargetMode="External" Id="rId104" /><Relationship Type="http://schemas.openxmlformats.org/officeDocument/2006/relationships/hyperlink" Target="https://link.amazon/B0i6JfrhS" TargetMode="External" Id="rId105" /><Relationship Type="http://schemas.openxmlformats.org/officeDocument/2006/relationships/hyperlink" Target="https://link.amazon/B07NS51my" TargetMode="External" Id="rId106" /><Relationship Type="http://schemas.openxmlformats.org/officeDocument/2006/relationships/hyperlink" Target="https://link.amazon/B01zzI0uW" TargetMode="External" Id="rId107" /><Relationship Type="http://schemas.openxmlformats.org/officeDocument/2006/relationships/hyperlink" Target="https://link.amazon/B0fpjLNkR" TargetMode="External" Id="rId108" /><Relationship Type="http://schemas.openxmlformats.org/officeDocument/2006/relationships/hyperlink" Target="https://link.amazon/B0eY9JmOG" TargetMode="External" Id="rId109" /><Relationship Type="http://schemas.openxmlformats.org/officeDocument/2006/relationships/hyperlink" Target="https://link.amazon/B0alXfAUh" TargetMode="External" Id="rId110" /><Relationship Type="http://schemas.openxmlformats.org/officeDocument/2006/relationships/hyperlink" Target="https://link.amazon/B0aiYieqw" TargetMode="External" Id="rId111" /><Relationship Type="http://schemas.openxmlformats.org/officeDocument/2006/relationships/hyperlink" Target="https://link.amazon/B0dk8cNXx" TargetMode="External" Id="rId112" /><Relationship Type="http://schemas.openxmlformats.org/officeDocument/2006/relationships/hyperlink" Target="https://link.amazon/B0ap0rGct" TargetMode="External" Id="rId113" /><Relationship Type="http://schemas.openxmlformats.org/officeDocument/2006/relationships/hyperlink" Target="https://link.amazon/B0asTephP" TargetMode="External" Id="rId114" /><Relationship Type="http://schemas.openxmlformats.org/officeDocument/2006/relationships/hyperlink" Target="https://link.amazon/B0c6PLs62" TargetMode="External" Id="rId115" /><Relationship Type="http://schemas.openxmlformats.org/officeDocument/2006/relationships/hyperlink" Target="https://link.amazon/B0bnoRqH8" TargetMode="External" Id="rId116" /><Relationship Type="http://schemas.openxmlformats.org/officeDocument/2006/relationships/hyperlink" Target="https://link.amazon/B037RHUFZ" TargetMode="External" Id="rId117" /><Relationship Type="http://schemas.openxmlformats.org/officeDocument/2006/relationships/hyperlink" Target="https://link.amazon/B0eBY0xxk" TargetMode="External" Id="rId118" /><Relationship Type="http://schemas.openxmlformats.org/officeDocument/2006/relationships/hyperlink" Target="https://link.amazon/B0iPkuYwR" TargetMode="External" Id="rId119" /><Relationship Type="http://schemas.openxmlformats.org/officeDocument/2006/relationships/hyperlink" Target="https://link.amazon/B03SwjHYz" TargetMode="External" Id="rId120" /><Relationship Type="http://schemas.openxmlformats.org/officeDocument/2006/relationships/hyperlink" Target="https://link.amazon/B0f1OD7Ss" TargetMode="External" Id="rId121" /><Relationship Type="http://schemas.openxmlformats.org/officeDocument/2006/relationships/hyperlink" Target="https://link.amazon/B0iN0MD74" TargetMode="External" Id="rId122" /><Relationship Type="http://schemas.openxmlformats.org/officeDocument/2006/relationships/hyperlink" Target="https://link.amazon/B0aAM0lds" TargetMode="External" Id="rId123" /><Relationship Type="http://schemas.openxmlformats.org/officeDocument/2006/relationships/hyperlink" Target="https://link.amazon/B08RicuUJ" TargetMode="External" Id="rId124" /><Relationship Type="http://schemas.openxmlformats.org/officeDocument/2006/relationships/hyperlink" Target="https://link.amazon/B0gZ5rhnv" TargetMode="External" Id="rId125" /><Relationship Type="http://schemas.openxmlformats.org/officeDocument/2006/relationships/hyperlink" Target="https://link.amazon/B06UmYvKd" TargetMode="External" Id="rId126" /><Relationship Type="http://schemas.openxmlformats.org/officeDocument/2006/relationships/hyperlink" Target="https://link.amazon/B02BUcw4I" TargetMode="External" Id="rId127" /><Relationship Type="http://schemas.openxmlformats.org/officeDocument/2006/relationships/hyperlink" Target="https://link.amazon/B06tAwF9N" TargetMode="External" Id="rId128" /><Relationship Type="http://schemas.openxmlformats.org/officeDocument/2006/relationships/hyperlink" Target="https://link.amazon/B015xh492" TargetMode="External" Id="rId129" /><Relationship Type="http://schemas.openxmlformats.org/officeDocument/2006/relationships/hyperlink" Target="https://link.amazon/B0eGYszCw" TargetMode="External" Id="rId130" /><Relationship Type="http://schemas.openxmlformats.org/officeDocument/2006/relationships/hyperlink" Target="https://link.amazon/B0bp0JVn6" TargetMode="External" Id="rId131" /><Relationship Type="http://schemas.openxmlformats.org/officeDocument/2006/relationships/hyperlink" Target="https://link.amazon/B0gtHgv0e" TargetMode="External" Id="rId132" /><Relationship Type="http://schemas.openxmlformats.org/officeDocument/2006/relationships/hyperlink" Target="https://link.amazon/B0dnfV2cF" TargetMode="External" Id="rId133" /><Relationship Type="http://schemas.openxmlformats.org/officeDocument/2006/relationships/hyperlink" Target="https://link.amazon/B0heHiDEl" TargetMode="External" Id="rId134" /><Relationship Type="http://schemas.openxmlformats.org/officeDocument/2006/relationships/hyperlink" Target="https://meli.la/1R1Ppp1" TargetMode="External" Id="rId135" /><Relationship Type="http://schemas.openxmlformats.org/officeDocument/2006/relationships/hyperlink" Target="https://meli.la/27aP9g7" TargetMode="External" Id="rId136" /><Relationship Type="http://schemas.openxmlformats.org/officeDocument/2006/relationships/hyperlink" Target="https://meli.la/32xfwt7" TargetMode="External" Id="rId137" /><Relationship Type="http://schemas.openxmlformats.org/officeDocument/2006/relationships/hyperlink" Target="https://meli.la/1eQQB5X" TargetMode="External" Id="rId138" /><Relationship Type="http://schemas.openxmlformats.org/officeDocument/2006/relationships/hyperlink" Target="https://meli.la/1YYWhiY" TargetMode="External" Id="rId139" /><Relationship Type="http://schemas.openxmlformats.org/officeDocument/2006/relationships/hyperlink" Target="https://meli.la/1WFuFeo" TargetMode="External" Id="rId140" /><Relationship Type="http://schemas.openxmlformats.org/officeDocument/2006/relationships/hyperlink" Target="https://meli.la/2jv5Tbc" TargetMode="External" Id="rId141" /><Relationship Type="http://schemas.openxmlformats.org/officeDocument/2006/relationships/hyperlink" Target="https://link.amazon/B03bOjEIa" TargetMode="External" Id="rId142" /><Relationship Type="http://schemas.openxmlformats.org/officeDocument/2006/relationships/hyperlink" Target="https://meli.la/2gbwoXv" TargetMode="External" Id="rId143" /><Relationship Type="http://schemas.openxmlformats.org/officeDocument/2006/relationships/hyperlink" Target="https://meli.la/2J5t1Di" TargetMode="External" Id="rId144" /><Relationship Type="http://schemas.openxmlformats.org/officeDocument/2006/relationships/hyperlink" Target="https://meli.la/1oqXHsE" TargetMode="External" Id="rId145" /><Relationship Type="http://schemas.openxmlformats.org/officeDocument/2006/relationships/hyperlink" Target="https://link.amazon/B07jSqEsL" TargetMode="External" Id="rId146" /><Relationship Type="http://schemas.openxmlformats.org/officeDocument/2006/relationships/hyperlink" Target="https://link.amazon/B0h01czBm" TargetMode="External" Id="rId147" /><Relationship Type="http://schemas.openxmlformats.org/officeDocument/2006/relationships/hyperlink" Target="https://link.amazon/B0epL6G0v" TargetMode="External" Id="rId148" /><Relationship Type="http://schemas.openxmlformats.org/officeDocument/2006/relationships/hyperlink" Target="https://link.amazon/B0athHxFo" TargetMode="External" Id="rId149" /><Relationship Type="http://schemas.openxmlformats.org/officeDocument/2006/relationships/hyperlink" Target="https://link.amazon/B004RJymU" TargetMode="External" Id="rId150" /><Relationship Type="http://schemas.openxmlformats.org/officeDocument/2006/relationships/hyperlink" Target="https://link.amazon/B0dZTMBJ4" TargetMode="External" Id="rId151" /><Relationship Type="http://schemas.openxmlformats.org/officeDocument/2006/relationships/hyperlink" Target="https://link.amazon/B00fDzSgr" TargetMode="External" Id="rId152" /><Relationship Type="http://schemas.openxmlformats.org/officeDocument/2006/relationships/hyperlink" Target="https://meli.la/1iWRUAT" TargetMode="External" Id="rId153" /><Relationship Type="http://schemas.openxmlformats.org/officeDocument/2006/relationships/hyperlink" Target="https://meli.la/1PRww9K" TargetMode="External" Id="rId154" /><Relationship Type="http://schemas.openxmlformats.org/officeDocument/2006/relationships/hyperlink" Target="https://link.amazon/B0gPvuPyQ" TargetMode="External" Id="rId155" /><Relationship Type="http://schemas.openxmlformats.org/officeDocument/2006/relationships/hyperlink" Target="https://link.amazon/B04lR91qp" TargetMode="External" Id="rId156" /><Relationship Type="http://schemas.openxmlformats.org/officeDocument/2006/relationships/hyperlink" Target="https://link.amazon/B09Oh2ZQ9" TargetMode="External" Id="rId157" /><Relationship Type="http://schemas.openxmlformats.org/officeDocument/2006/relationships/hyperlink" Target="https://link.amazon/B04BiZl1j" TargetMode="External" Id="rId158" /><Relationship Type="http://schemas.openxmlformats.org/officeDocument/2006/relationships/hyperlink" Target="https://link.amazon/B05wUczuG" TargetMode="External" Id="rId159" /><Relationship Type="http://schemas.openxmlformats.org/officeDocument/2006/relationships/hyperlink" Target="https://link.amazon/B0gdyL2aX" TargetMode="External" Id="rId160" /><Relationship Type="http://schemas.openxmlformats.org/officeDocument/2006/relationships/hyperlink" Target="https://link.amazon/B0i8SAgeE" TargetMode="External" Id="rId161" /><Relationship Type="http://schemas.openxmlformats.org/officeDocument/2006/relationships/hyperlink" Target="https://link.amazon/B04PS2LiQ" TargetMode="External" Id="rId162" /><Relationship Type="http://schemas.openxmlformats.org/officeDocument/2006/relationships/hyperlink" Target="https://link.amazon/B011WYgxV" TargetMode="External" Id="rId163" /><Relationship Type="http://schemas.openxmlformats.org/officeDocument/2006/relationships/hyperlink" Target="https://link.amazon/B04A90doH" TargetMode="External" Id="rId164" /><Relationship Type="http://schemas.openxmlformats.org/officeDocument/2006/relationships/hyperlink" Target="https://link.amazon/B0ik2oTCp" TargetMode="External" Id="rId165" /><Relationship Type="http://schemas.openxmlformats.org/officeDocument/2006/relationships/hyperlink" Target="https://link.amazon/B0h9VeN0O" TargetMode="External" Id="rId166" /><Relationship Type="http://schemas.openxmlformats.org/officeDocument/2006/relationships/hyperlink" Target="https://link.amazon/B0a0pZRQM" TargetMode="External" Id="rId167" /><Relationship Type="http://schemas.openxmlformats.org/officeDocument/2006/relationships/hyperlink" Target="https://link.amazon/B0efzqAly" TargetMode="External" Id="rId168" /><Relationship Type="http://schemas.openxmlformats.org/officeDocument/2006/relationships/hyperlink" Target="https://link.amazon/B04W87HxO" TargetMode="External" Id="rId169" /><Relationship Type="http://schemas.openxmlformats.org/officeDocument/2006/relationships/hyperlink" Target="https://link.amazon/B0683JpZ0" TargetMode="External" Id="rId170" /><Relationship Type="http://schemas.openxmlformats.org/officeDocument/2006/relationships/hyperlink" Target="https://link.amazon/B08dwnLC6" TargetMode="External" Id="rId171" /><Relationship Type="http://schemas.openxmlformats.org/officeDocument/2006/relationships/hyperlink" Target="https://link.amazon/B0cknpodS" TargetMode="External" Id="rId172" /><Relationship Type="http://schemas.openxmlformats.org/officeDocument/2006/relationships/hyperlink" Target="https://link.amazon/B0cP7C30O" TargetMode="External" Id="rId173" /><Relationship Type="http://schemas.openxmlformats.org/officeDocument/2006/relationships/hyperlink" Target="https://meli.la/1sGXbWq" TargetMode="External" Id="rId174" /><Relationship Type="http://schemas.openxmlformats.org/officeDocument/2006/relationships/hyperlink" Target="https://link.amazon/B05kUDqTx" TargetMode="External" Id="rId175" /><Relationship Type="http://schemas.openxmlformats.org/officeDocument/2006/relationships/hyperlink" Target="https://link.amazon/B0emQH8q1" TargetMode="External" Id="rId176" /><Relationship Type="http://schemas.openxmlformats.org/officeDocument/2006/relationships/hyperlink" Target="https://link.amazon/B025aLlDG" TargetMode="External" Id="rId177" /><Relationship Type="http://schemas.openxmlformats.org/officeDocument/2006/relationships/hyperlink" Target="https://meli.la/24Gyuww" TargetMode="External" Id="rId178" /><Relationship Type="http://schemas.openxmlformats.org/officeDocument/2006/relationships/hyperlink" Target="https://link.amazon/B01xUqNC4" TargetMode="External" Id="rId179" /><Relationship Type="http://schemas.openxmlformats.org/officeDocument/2006/relationships/hyperlink" Target="https://link.amazon/B0aEs2P1X" TargetMode="External" Id="rId180" /><Relationship Type="http://schemas.openxmlformats.org/officeDocument/2006/relationships/hyperlink" Target="https://link.amazon/B05fkgMyW" TargetMode="External" Id="rId181" /><Relationship Type="http://schemas.openxmlformats.org/officeDocument/2006/relationships/hyperlink" Target="https://link.amazon/B0hFdjPIV" TargetMode="External" Id="rId182" /><Relationship Type="http://schemas.openxmlformats.org/officeDocument/2006/relationships/hyperlink" Target="https://link.amazon/B07XwC0e3" TargetMode="External" Id="rId183" /><Relationship Type="http://schemas.openxmlformats.org/officeDocument/2006/relationships/hyperlink" Target="https://meli.la/2GJQhxR" TargetMode="External" Id="rId184" /><Relationship Type="http://schemas.openxmlformats.org/officeDocument/2006/relationships/hyperlink" Target="https://link.amazon/B0cNcpEhd" TargetMode="External" Id="rId185" /><Relationship Type="http://schemas.openxmlformats.org/officeDocument/2006/relationships/hyperlink" Target="https://meli.la/1zpTfBQ" TargetMode="External" Id="rId186" /><Relationship Type="http://schemas.openxmlformats.org/officeDocument/2006/relationships/hyperlink" Target="https://link.amazon/B0h62PJu8" TargetMode="External" Id="rId187" /><Relationship Type="http://schemas.openxmlformats.org/officeDocument/2006/relationships/hyperlink" Target="https://link.amazon/B06WnvgKx" TargetMode="External" Id="rId188" /><Relationship Type="http://schemas.openxmlformats.org/officeDocument/2006/relationships/hyperlink" Target="https://link.amazon/B06kQUI9k" TargetMode="External" Id="rId189" /><Relationship Type="http://schemas.openxmlformats.org/officeDocument/2006/relationships/hyperlink" Target="https://link.amazon/B0hlBAtqZ" TargetMode="External" Id="rId190" /><Relationship Type="http://schemas.openxmlformats.org/officeDocument/2006/relationships/hyperlink" Target="https://link.amazon/B0a5CriQ2" TargetMode="External" Id="rId191" /><Relationship Type="http://schemas.openxmlformats.org/officeDocument/2006/relationships/hyperlink" Target="https://link.amazon/B0giVzabj" TargetMode="External" Id="rId192" /><Relationship Type="http://schemas.openxmlformats.org/officeDocument/2006/relationships/hyperlink" Target="https://link.amazon/B09ok8Vdw" TargetMode="External" Id="rId193" /><Relationship Type="http://schemas.openxmlformats.org/officeDocument/2006/relationships/hyperlink" Target="https://link.amazon/B0duBkKvK" TargetMode="External" Id="rId194" /><Relationship Type="http://schemas.openxmlformats.org/officeDocument/2006/relationships/hyperlink" Target="https://link.amazon/B0ijhEpbX" TargetMode="External" Id="rId195" /><Relationship Type="http://schemas.openxmlformats.org/officeDocument/2006/relationships/hyperlink" Target="https://link.amazon/B0i5zAJgi" TargetMode="External" Id="rId196" /><Relationship Type="http://schemas.openxmlformats.org/officeDocument/2006/relationships/hyperlink" Target="https://link.amazon/B0iuIyQZH" TargetMode="External" Id="rId197" /><Relationship Type="http://schemas.openxmlformats.org/officeDocument/2006/relationships/hyperlink" Target="https://link.amazon/B0bE38e5K" TargetMode="External" Id="rId198" /><Relationship Type="http://schemas.openxmlformats.org/officeDocument/2006/relationships/hyperlink" Target="https://link.amazon/B09OexNx1" TargetMode="External" Id="rId199" /><Relationship Type="http://schemas.openxmlformats.org/officeDocument/2006/relationships/hyperlink" Target="https://link.amazon/B0aWlxYfO" TargetMode="External" Id="rId200" /><Relationship Type="http://schemas.openxmlformats.org/officeDocument/2006/relationships/hyperlink" Target="https://link.amazon/B0bjcvHFC" TargetMode="External" Id="rId201" /><Relationship Type="http://schemas.openxmlformats.org/officeDocument/2006/relationships/hyperlink" Target="https://link.amazon/B09HSkMMl" TargetMode="External" Id="rId202" /><Relationship Type="http://schemas.openxmlformats.org/officeDocument/2006/relationships/hyperlink" Target="https://meli.la/1BdRX9c" TargetMode="External" Id="rId203" /><Relationship Type="http://schemas.openxmlformats.org/officeDocument/2006/relationships/hyperlink" Target="https://meli.la/1wLuC3H" TargetMode="External" Id="rId204" /><Relationship Type="http://schemas.openxmlformats.org/officeDocument/2006/relationships/hyperlink" Target="https://meli.la/1dsi2jg" TargetMode="External" Id="rId205" /><Relationship Type="http://schemas.openxmlformats.org/officeDocument/2006/relationships/hyperlink" Target="https://meli.la/2aQXqrC" TargetMode="External" Id="rId206" /><Relationship Type="http://schemas.openxmlformats.org/officeDocument/2006/relationships/hyperlink" Target="https://link.amazon/B00Sdjh4G" TargetMode="External" Id="rId207" /><Relationship Type="http://schemas.openxmlformats.org/officeDocument/2006/relationships/hyperlink" Target="https://link.amazon/B0fO2Vo2r" TargetMode="External" Id="rId208" /><Relationship Type="http://schemas.openxmlformats.org/officeDocument/2006/relationships/hyperlink" Target="https://link.amazon/B0iXoLCPE" TargetMode="External" Id="rId209" /><Relationship Type="http://schemas.openxmlformats.org/officeDocument/2006/relationships/hyperlink" Target="https://meli.la/1bQd7ee" TargetMode="External" Id="rId210" /><Relationship Type="http://schemas.openxmlformats.org/officeDocument/2006/relationships/hyperlink" Target="https://link.amazon/B02mBFPaK" TargetMode="External" Id="rId211" /><Relationship Type="http://schemas.openxmlformats.org/officeDocument/2006/relationships/hyperlink" Target="https://link.amazon/B0971jNbP" TargetMode="External" Id="rId212" /><Relationship Type="http://schemas.openxmlformats.org/officeDocument/2006/relationships/hyperlink" Target="https://link.amazon/B00hcVEq7" TargetMode="External" Id="rId213" /><Relationship Type="http://schemas.openxmlformats.org/officeDocument/2006/relationships/hyperlink" Target="https://link.amazon/B082qEq6G" TargetMode="External" Id="rId214" /><Relationship Type="http://schemas.openxmlformats.org/officeDocument/2006/relationships/hyperlink" Target="https://link.amazon/B032EDRQw" TargetMode="External" Id="rId215" /><Relationship Type="http://schemas.openxmlformats.org/officeDocument/2006/relationships/hyperlink" Target="https://link.amazon/B0gMtP4tN" TargetMode="External" Id="rId216" /><Relationship Type="http://schemas.openxmlformats.org/officeDocument/2006/relationships/hyperlink" Target="https://link.amazon/B0gNm8NYE" TargetMode="External" Id="rId217" /><Relationship Type="http://schemas.openxmlformats.org/officeDocument/2006/relationships/hyperlink" Target="https://link.amazon/B0iouT8lv" TargetMode="External" Id="rId218" /><Relationship Type="http://schemas.openxmlformats.org/officeDocument/2006/relationships/hyperlink" Target="https://link.amazon/B06521IiW" TargetMode="External" Id="rId219" /><Relationship Type="http://schemas.openxmlformats.org/officeDocument/2006/relationships/hyperlink" Target="https://link.amazon/B0hn9DgF8" TargetMode="External" Id="rId220" /><Relationship Type="http://schemas.openxmlformats.org/officeDocument/2006/relationships/hyperlink" Target="https://link.amazon/B0cr0nHrN" TargetMode="External" Id="rId221" /><Relationship Type="http://schemas.openxmlformats.org/officeDocument/2006/relationships/hyperlink" Target="https://link.amazon/B04wD0tDn" TargetMode="External" Id="rId222" /><Relationship Type="http://schemas.openxmlformats.org/officeDocument/2006/relationships/hyperlink" Target="https://link.amazon/B09N549YP" TargetMode="External" Id="rId223" /><Relationship Type="http://schemas.openxmlformats.org/officeDocument/2006/relationships/hyperlink" Target="https://link.amazon/B050o4sc7" TargetMode="External" Id="rId224" /><Relationship Type="http://schemas.openxmlformats.org/officeDocument/2006/relationships/hyperlink" Target="https://link.amazon/B0gruHHrW" TargetMode="External" Id="rId225" /><Relationship Type="http://schemas.openxmlformats.org/officeDocument/2006/relationships/hyperlink" Target="https://link.amazon/B09cl0H0a" TargetMode="External" Id="rId226" /><Relationship Type="http://schemas.openxmlformats.org/officeDocument/2006/relationships/hyperlink" Target="https://link.amazon/B0aVEcF6N" TargetMode="External" Id="rId227" /><Relationship Type="http://schemas.openxmlformats.org/officeDocument/2006/relationships/hyperlink" Target="https://link.amazon/B02vqCUZZ" TargetMode="External" Id="rId228" /><Relationship Type="http://schemas.openxmlformats.org/officeDocument/2006/relationships/hyperlink" Target="https://link.amazon/B0cNjQQC4" TargetMode="External" Id="rId229" /><Relationship Type="http://schemas.openxmlformats.org/officeDocument/2006/relationships/hyperlink" Target="https://link.amazon/B0gN0unMG" TargetMode="External" Id="rId230" /><Relationship Type="http://schemas.openxmlformats.org/officeDocument/2006/relationships/hyperlink" Target="https://link.amazon/B0eqO3Woi" TargetMode="External" Id="rId231" /><Relationship Type="http://schemas.openxmlformats.org/officeDocument/2006/relationships/hyperlink" Target="https://link.amazon/B09QwKLlI" TargetMode="External" Id="rId232" /><Relationship Type="http://schemas.openxmlformats.org/officeDocument/2006/relationships/hyperlink" Target="https://link.amazon/B06RWNf05" TargetMode="External" Id="rId233" /><Relationship Type="http://schemas.openxmlformats.org/officeDocument/2006/relationships/hyperlink" Target="https://link.amazon/B0f4jy0E9" TargetMode="External" Id="rId234" /><Relationship Type="http://schemas.openxmlformats.org/officeDocument/2006/relationships/hyperlink" Target="https://meli.la/2oES7jm" TargetMode="External" Id="rId235" /><Relationship Type="http://schemas.openxmlformats.org/officeDocument/2006/relationships/hyperlink" Target="https://meli.la/22NB7EH" TargetMode="External" Id="rId236" /><Relationship Type="http://schemas.openxmlformats.org/officeDocument/2006/relationships/hyperlink" Target="https://meli.la/2ABBFmm" TargetMode="External" Id="rId237" /><Relationship Type="http://schemas.openxmlformats.org/officeDocument/2006/relationships/hyperlink" Target="https://meli.la/2WJcf3k" TargetMode="External" Id="rId238" /><Relationship Type="http://schemas.openxmlformats.org/officeDocument/2006/relationships/hyperlink" Target="https://meli.la/1BWyiPT" TargetMode="External" Id="rId239" /><Relationship Type="http://schemas.openxmlformats.org/officeDocument/2006/relationships/hyperlink" Target="https://link.amazon/B0hxwFyLM" TargetMode="External" Id="rId240" /><Relationship Type="http://schemas.openxmlformats.org/officeDocument/2006/relationships/hyperlink" Target="https://link.amazon/B02ZTsn2T" TargetMode="External" Id="rId241" /><Relationship Type="http://schemas.openxmlformats.org/officeDocument/2006/relationships/hyperlink" Target="https://link.amazon/B0gGt01DV" TargetMode="External" Id="rId242" /><Relationship Type="http://schemas.openxmlformats.org/officeDocument/2006/relationships/hyperlink" Target="https://link.amazon/B06IJgUwG" TargetMode="External" Id="rId243" /><Relationship Type="http://schemas.openxmlformats.org/officeDocument/2006/relationships/hyperlink" Target="https://link.amazon/B0fh9sILq" TargetMode="External" Id="rId244" /><Relationship Type="http://schemas.openxmlformats.org/officeDocument/2006/relationships/hyperlink" Target="https://link.amazon/B0dLUkoxX" TargetMode="External" Id="rId245" /><Relationship Type="http://schemas.openxmlformats.org/officeDocument/2006/relationships/hyperlink" Target="https://link.amazon/B07HyvOCo" TargetMode="External" Id="rId246" /><Relationship Type="http://schemas.openxmlformats.org/officeDocument/2006/relationships/hyperlink" Target="https://link.amazon/B014RoE18" TargetMode="External" Id="rId247" /><Relationship Type="http://schemas.openxmlformats.org/officeDocument/2006/relationships/hyperlink" Target="https://link.amazon/B0gUMI1SD" TargetMode="External" Id="rId248" /><Relationship Type="http://schemas.openxmlformats.org/officeDocument/2006/relationships/hyperlink" Target="https://link.amazon/B0biKKDxH" TargetMode="External" Id="rId249" /><Relationship Type="http://schemas.openxmlformats.org/officeDocument/2006/relationships/hyperlink" Target="https://link.amazon/B0aWKz1iP" TargetMode="External" Id="rId250" /><Relationship Type="http://schemas.openxmlformats.org/officeDocument/2006/relationships/hyperlink" Target="https://link.amazon/B0czB9YgG" TargetMode="External" Id="rId251" /><Relationship Type="http://schemas.openxmlformats.org/officeDocument/2006/relationships/hyperlink" Target="https://link.amazon/B036cr0xv" TargetMode="External" Id="rId252" /><Relationship Type="http://schemas.openxmlformats.org/officeDocument/2006/relationships/hyperlink" Target="https://meli.la/2QHLasZ" TargetMode="External" Id="rId253" /><Relationship Type="http://schemas.openxmlformats.org/officeDocument/2006/relationships/hyperlink" Target="https://meli.la/2gmjiNU" TargetMode="External" Id="rId254" /><Relationship Type="http://schemas.openxmlformats.org/officeDocument/2006/relationships/hyperlink" Target="https://meli.la/2imJgnR" TargetMode="External" Id="rId255" /><Relationship Type="http://schemas.openxmlformats.org/officeDocument/2006/relationships/hyperlink" Target="https://meli.la/2PtCuX6" TargetMode="External" Id="rId256" /><Relationship Type="http://schemas.openxmlformats.org/officeDocument/2006/relationships/hyperlink" Target="https://meli.la/2zLUmvX" TargetMode="External" Id="rId257" /><Relationship Type="http://schemas.openxmlformats.org/officeDocument/2006/relationships/hyperlink" Target="https://meli.la/2gPexmJ" TargetMode="External" Id="rId258" /><Relationship Type="http://schemas.openxmlformats.org/officeDocument/2006/relationships/hyperlink" Target="https://meli.la/2kFdjUh" TargetMode="External" Id="rId259" /><Relationship Type="http://schemas.openxmlformats.org/officeDocument/2006/relationships/hyperlink" Target="https://meli.la/2YDoKth" TargetMode="External" Id="rId260" /><Relationship Type="http://schemas.openxmlformats.org/officeDocument/2006/relationships/hyperlink" Target="https://link.amazon/B00TgOR9h" TargetMode="External" Id="rId261" /><Relationship Type="http://schemas.openxmlformats.org/officeDocument/2006/relationships/hyperlink" Target="https://link.amazon/B0bXh4MLC" TargetMode="External" Id="rId262" /><Relationship Type="http://schemas.openxmlformats.org/officeDocument/2006/relationships/hyperlink" Target="https://link.amazon/B0dcQgbX6" TargetMode="External" Id="rId263" /><Relationship Type="http://schemas.openxmlformats.org/officeDocument/2006/relationships/hyperlink" Target="https://link.amazon/B0eDKTJO3" TargetMode="External" Id="rId264" /><Relationship Type="http://schemas.openxmlformats.org/officeDocument/2006/relationships/hyperlink" Target="https://link.amazon/B04bRWAFu" TargetMode="External" Id="rId265" /><Relationship Type="http://schemas.openxmlformats.org/officeDocument/2006/relationships/hyperlink" Target="https://link.amazon/B0ibll5v7" TargetMode="External" Id="rId266" /><Relationship Type="http://schemas.openxmlformats.org/officeDocument/2006/relationships/hyperlink" Target="https://link.amazon/B06fukp58" TargetMode="External" Id="rId267" /><Relationship Type="http://schemas.openxmlformats.org/officeDocument/2006/relationships/hyperlink" Target="https://link.amazon/B0bIdiBSa" TargetMode="External" Id="rId268" /><Relationship Type="http://schemas.openxmlformats.org/officeDocument/2006/relationships/hyperlink" Target="https://link.amazon/B0j0QobYc" TargetMode="External" Id="rId269" /><Relationship Type="http://schemas.openxmlformats.org/officeDocument/2006/relationships/hyperlink" Target="https://meli.la/2393uYd" TargetMode="External" Id="rId270" /><Relationship Type="http://schemas.openxmlformats.org/officeDocument/2006/relationships/hyperlink" Target="https://meli.la/1fJZd2W" TargetMode="External" Id="rId271" /><Relationship Type="http://schemas.openxmlformats.org/officeDocument/2006/relationships/hyperlink" Target="https://meli.la/2vyAzLu" TargetMode="External" Id="rId272" /><Relationship Type="http://schemas.openxmlformats.org/officeDocument/2006/relationships/hyperlink" Target="https://meli.la/12sXEHU" TargetMode="External" Id="rId273" /><Relationship Type="http://schemas.openxmlformats.org/officeDocument/2006/relationships/hyperlink" Target="https://meli.la/2SWEPck" TargetMode="External" Id="rId274" /><Relationship Type="http://schemas.openxmlformats.org/officeDocument/2006/relationships/hyperlink" Target="https://link.amazon/B06ODpGQc" TargetMode="External" Id="rId275" /><Relationship Type="http://schemas.openxmlformats.org/officeDocument/2006/relationships/hyperlink" Target="https://link.amazon/B0ecaPyx0" TargetMode="External" Id="rId276" /><Relationship Type="http://schemas.openxmlformats.org/officeDocument/2006/relationships/hyperlink" Target="https://link.amazon/B0fxccp2t" TargetMode="External" Id="rId277" /><Relationship Type="http://schemas.openxmlformats.org/officeDocument/2006/relationships/hyperlink" Target="https://link.amazon/B08EJJQXE" TargetMode="External" Id="rId278" /><Relationship Type="http://schemas.openxmlformats.org/officeDocument/2006/relationships/hyperlink" Target="https://link.amazon/B03bZYpIp" TargetMode="External" Id="rId279" /><Relationship Type="http://schemas.openxmlformats.org/officeDocument/2006/relationships/hyperlink" Target="https://link.amazon/B084kxstx" TargetMode="External" Id="rId280" /><Relationship Type="http://schemas.openxmlformats.org/officeDocument/2006/relationships/hyperlink" Target="https://link.amazon/B0ckT05iv" TargetMode="External" Id="rId281" /><Relationship Type="http://schemas.openxmlformats.org/officeDocument/2006/relationships/hyperlink" Target="https://link.amazon/B0d2H8jIs" TargetMode="External" Id="rId282" /><Relationship Type="http://schemas.openxmlformats.org/officeDocument/2006/relationships/hyperlink" Target="https://link.amazon/B05WY75lJ" TargetMode="External" Id="rId283" /><Relationship Type="http://schemas.openxmlformats.org/officeDocument/2006/relationships/hyperlink" Target="https://link.amazon/B0gVOcd5j" TargetMode="External" Id="rId284" /><Relationship Type="http://schemas.openxmlformats.org/officeDocument/2006/relationships/hyperlink" Target="https://link.amazon/B02Pbxm72" TargetMode="External" Id="rId285" /><Relationship Type="http://schemas.openxmlformats.org/officeDocument/2006/relationships/hyperlink" Target="https://link.amazon/B0e6QR7Vn" TargetMode="External" Id="rId286" /><Relationship Type="http://schemas.openxmlformats.org/officeDocument/2006/relationships/hyperlink" Target="https://link.amazon/B06eBRKSw" TargetMode="External" Id="rId287" /><Relationship Type="http://schemas.openxmlformats.org/officeDocument/2006/relationships/hyperlink" Target="https://link.amazon/B05rQ03ln" TargetMode="External" Id="rId288" /><Relationship Type="http://schemas.openxmlformats.org/officeDocument/2006/relationships/hyperlink" Target="https://link.amazon/B06RYGWaD" TargetMode="External" Id="rId289" /><Relationship Type="http://schemas.openxmlformats.org/officeDocument/2006/relationships/hyperlink" Target="https://link.amazon/B0hJpgK9C" TargetMode="External" Id="rId290" /><Relationship Type="http://schemas.openxmlformats.org/officeDocument/2006/relationships/hyperlink" Target="https://link.amazon/B07lwV9PX" TargetMode="External" Id="rId291" /><Relationship Type="http://schemas.openxmlformats.org/officeDocument/2006/relationships/hyperlink" Target="https://link.amazon/B00PLmmDF" TargetMode="External" Id="rId292" /><Relationship Type="http://schemas.openxmlformats.org/officeDocument/2006/relationships/hyperlink" Target="https://link.amazon/B02fppRlQ" TargetMode="External" Id="rId293" /><Relationship Type="http://schemas.openxmlformats.org/officeDocument/2006/relationships/hyperlink" Target="https://link.amazon/B0aaPYu69" TargetMode="External" Id="rId294" /><Relationship Type="http://schemas.openxmlformats.org/officeDocument/2006/relationships/hyperlink" Target="https://link.amazon/B02zzSeDs" TargetMode="External" Id="rId295" /><Relationship Type="http://schemas.openxmlformats.org/officeDocument/2006/relationships/hyperlink" Target="https://link.amazon/B0aOy0LYa" TargetMode="External" Id="rId296" /><Relationship Type="http://schemas.openxmlformats.org/officeDocument/2006/relationships/hyperlink" Target="https://link.amazon/B0hZU1Dgo" TargetMode="External" Id="rId297" /><Relationship Type="http://schemas.openxmlformats.org/officeDocument/2006/relationships/hyperlink" Target="https://link.amazon/B0dqgjh1D" TargetMode="External" Id="rId298" /><Relationship Type="http://schemas.openxmlformats.org/officeDocument/2006/relationships/hyperlink" Target="https://link.amazon/B06j8hbbr" TargetMode="External" Id="rId299" /><Relationship Type="http://schemas.openxmlformats.org/officeDocument/2006/relationships/hyperlink" Target="https://link.amazon/B04cTXLdf" TargetMode="External" Id="rId300" /><Relationship Type="http://schemas.openxmlformats.org/officeDocument/2006/relationships/hyperlink" Target="https://link.amazon/B0e2XlqUY" TargetMode="External" Id="rId301" /><Relationship Type="http://schemas.openxmlformats.org/officeDocument/2006/relationships/hyperlink" Target="https://link.amazon/B05nBYFnC" TargetMode="External" Id="rId302" /><Relationship Type="http://schemas.openxmlformats.org/officeDocument/2006/relationships/hyperlink" Target="https://meli.la/1d8jEd3" TargetMode="External" Id="rId303" /><Relationship Type="http://schemas.openxmlformats.org/officeDocument/2006/relationships/hyperlink" Target="https://meli.la/2EotXnS" TargetMode="External" Id="rId304" /><Relationship Type="http://schemas.openxmlformats.org/officeDocument/2006/relationships/hyperlink" Target="https://meli.la/2Vfgcnk" TargetMode="External" Id="rId305" /><Relationship Type="http://schemas.openxmlformats.org/officeDocument/2006/relationships/hyperlink" Target="https://meli.la/2RpWpHG" TargetMode="External" Id="rId306" /><Relationship Type="http://schemas.openxmlformats.org/officeDocument/2006/relationships/hyperlink" Target="https://meli.la/1NcAovA" TargetMode="External" Id="rId307" /><Relationship Type="http://schemas.openxmlformats.org/officeDocument/2006/relationships/hyperlink" Target="https://link.amazon/B0iN02dUL" TargetMode="External" Id="rId308" /><Relationship Type="http://schemas.openxmlformats.org/officeDocument/2006/relationships/hyperlink" Target="https://link.amazon/B0hdJeJfx" TargetMode="External" Id="rId309" /><Relationship Type="http://schemas.openxmlformats.org/officeDocument/2006/relationships/hyperlink" Target="https://link.amazon/B0a9vOB5v" TargetMode="External" Id="rId310" /><Relationship Type="http://schemas.openxmlformats.org/officeDocument/2006/relationships/hyperlink" Target="https://link.amazon/B0hnluGT8" TargetMode="External" Id="rId311" /><Relationship Type="http://schemas.openxmlformats.org/officeDocument/2006/relationships/hyperlink" Target="https://meli.la/1XCnHGB" TargetMode="External" Id="rId312" /><Relationship Type="http://schemas.openxmlformats.org/officeDocument/2006/relationships/hyperlink" Target="https://link.amazon/B0ayvrOoL" TargetMode="External" Id="rId313" /><Relationship Type="http://schemas.openxmlformats.org/officeDocument/2006/relationships/hyperlink" Target="https://link.amazon/B0278XaVU" TargetMode="External" Id="rId314" /><Relationship Type="http://schemas.openxmlformats.org/officeDocument/2006/relationships/hyperlink" Target="https://link.amazon/B08Lfzdeq" TargetMode="External" Id="rId315" /><Relationship Type="http://schemas.openxmlformats.org/officeDocument/2006/relationships/hyperlink" Target="https://link.amazon/B0iki1WWq" TargetMode="External" Id="rId316" /><Relationship Type="http://schemas.openxmlformats.org/officeDocument/2006/relationships/hyperlink" Target="https://link.amazon/B0cjohEin" TargetMode="External" Id="rId317" /><Relationship Type="http://schemas.openxmlformats.org/officeDocument/2006/relationships/hyperlink" Target="https://link.amazon/B09BL23Qb" TargetMode="External" Id="rId318" /><Relationship Type="http://schemas.openxmlformats.org/officeDocument/2006/relationships/hyperlink" Target="https://link.amazon/B03dEzH7o" TargetMode="External" Id="rId319" /><Relationship Type="http://schemas.openxmlformats.org/officeDocument/2006/relationships/hyperlink" Target="https://link.amazon/B052o18C5" TargetMode="External" Id="rId320" /><Relationship Type="http://schemas.openxmlformats.org/officeDocument/2006/relationships/hyperlink" Target="https://link.amazon/B07jNsUBm" TargetMode="External" Id="rId321" /><Relationship Type="http://schemas.openxmlformats.org/officeDocument/2006/relationships/hyperlink" Target="https://link.amazon/B0a52CevZ" TargetMode="External" Id="rId322" /><Relationship Type="http://schemas.openxmlformats.org/officeDocument/2006/relationships/hyperlink" Target="https://meli.la/1ZG9Qdv" TargetMode="External" Id="rId323" /><Relationship Type="http://schemas.openxmlformats.org/officeDocument/2006/relationships/hyperlink" Target="https://meli.la/1vPB1vH" TargetMode="External" Id="rId324" /><Relationship Type="http://schemas.openxmlformats.org/officeDocument/2006/relationships/hyperlink" Target="https://meli.la/1qDTRhd" TargetMode="External" Id="rId325" /><Relationship Type="http://schemas.openxmlformats.org/officeDocument/2006/relationships/hyperlink" Target="https://link.amazon/B0i5LldUP" TargetMode="External" Id="rId326" /><Relationship Type="http://schemas.openxmlformats.org/officeDocument/2006/relationships/hyperlink" Target="https://link.amazon/B0j6ABK0P" TargetMode="External" Id="rId327" /><Relationship Type="http://schemas.openxmlformats.org/officeDocument/2006/relationships/hyperlink" Target="https://link.amazon/B03dQ8Nmq" TargetMode="External" Id="rId328" /><Relationship Type="http://schemas.openxmlformats.org/officeDocument/2006/relationships/hyperlink" Target="https://link.amazon/B0eBSSEPi" TargetMode="External" Id="rId329" /><Relationship Type="http://schemas.openxmlformats.org/officeDocument/2006/relationships/hyperlink" Target="https://link.amazon/B0cBfNtiX" TargetMode="External" Id="rId330" /><Relationship Type="http://schemas.openxmlformats.org/officeDocument/2006/relationships/hyperlink" Target="https://meli.la/15Jm2Mk" TargetMode="External" Id="rId331" /><Relationship Type="http://schemas.openxmlformats.org/officeDocument/2006/relationships/hyperlink" Target="https://link.amazon/B0dMdZH68" TargetMode="External" Id="rId332" /><Relationship Type="http://schemas.openxmlformats.org/officeDocument/2006/relationships/hyperlink" Target="https://link.amazon/B06GtQiYF" TargetMode="External" Id="rId333" /><Relationship Type="http://schemas.openxmlformats.org/officeDocument/2006/relationships/hyperlink" Target="https://meli.la/1CahMDG" TargetMode="External" Id="rId334" /><Relationship Type="http://schemas.openxmlformats.org/officeDocument/2006/relationships/hyperlink" Target="https://meli.la/2rerPD7" TargetMode="External" Id="rId335" /><Relationship Type="http://schemas.openxmlformats.org/officeDocument/2006/relationships/hyperlink" Target="https://link.amazon/B0fRIiH7P" TargetMode="External" Id="rId336" /><Relationship Type="http://schemas.openxmlformats.org/officeDocument/2006/relationships/hyperlink" Target="https://link.amazon/B0eyaCnkG" TargetMode="External" Id="rId337" /><Relationship Type="http://schemas.openxmlformats.org/officeDocument/2006/relationships/hyperlink" Target="https://link.amazon/B09LkkKUP" TargetMode="External" Id="rId338" /><Relationship Type="http://schemas.openxmlformats.org/officeDocument/2006/relationships/hyperlink" Target="https://meli.la/2B5DAk1" TargetMode="External" Id="rId339" /><Relationship Type="http://schemas.openxmlformats.org/officeDocument/2006/relationships/hyperlink" Target="https://link.amazon/B01fp2jbf" TargetMode="External" Id="rId340" /><Relationship Type="http://schemas.openxmlformats.org/officeDocument/2006/relationships/hyperlink" Target="https://link.amazon/B0ghAG4fv" TargetMode="External" Id="rId341" /><Relationship Type="http://schemas.openxmlformats.org/officeDocument/2006/relationships/hyperlink" Target="https://link.amazon/B0316v1pg" TargetMode="External" Id="rId342" /><Relationship Type="http://schemas.openxmlformats.org/officeDocument/2006/relationships/hyperlink" Target="https://link.amazon/B08NnvUob" TargetMode="External" Id="rId343" /><Relationship Type="http://schemas.openxmlformats.org/officeDocument/2006/relationships/hyperlink" Target="https://link.amazon/B0fii6tuu" TargetMode="External" Id="rId344" /><Relationship Type="http://schemas.openxmlformats.org/officeDocument/2006/relationships/hyperlink" Target="https://link.amazon/B0b0elePU" TargetMode="External" Id="rId345" /><Relationship Type="http://schemas.openxmlformats.org/officeDocument/2006/relationships/hyperlink" Target="https://link.amazon/B0eQJC0vt" TargetMode="External" Id="rId346" /><Relationship Type="http://schemas.openxmlformats.org/officeDocument/2006/relationships/hyperlink" Target="https://meli.la/11zGKCn" TargetMode="External" Id="rId347" /><Relationship Type="http://schemas.openxmlformats.org/officeDocument/2006/relationships/hyperlink" Target="https://meli.la/2mJnBSo" TargetMode="External" Id="rId348" /><Relationship Type="http://schemas.openxmlformats.org/officeDocument/2006/relationships/hyperlink" Target="https://meli.la/1WNZvnz" TargetMode="External" Id="rId349" /><Relationship Type="http://schemas.openxmlformats.org/officeDocument/2006/relationships/hyperlink" Target="https://meli.la/25XjL1W" TargetMode="External" Id="rId350" /><Relationship Type="http://schemas.openxmlformats.org/officeDocument/2006/relationships/hyperlink" Target="https://meli.la/2Ky6P9v" TargetMode="External" Id="rId351" /><Relationship Type="http://schemas.openxmlformats.org/officeDocument/2006/relationships/hyperlink" Target="https://meli.la/22YJJGe" TargetMode="External" Id="rId352" /><Relationship Type="http://schemas.openxmlformats.org/officeDocument/2006/relationships/hyperlink" Target="https://meli.la/1aVmDfC" TargetMode="External" Id="rId353" /><Relationship Type="http://schemas.openxmlformats.org/officeDocument/2006/relationships/hyperlink" Target="https://meli.la/196QiJW" TargetMode="External" Id="rId354" /><Relationship Type="http://schemas.openxmlformats.org/officeDocument/2006/relationships/hyperlink" Target="https://meli.la/2begK5h" TargetMode="External" Id="rId355" /><Relationship Type="http://schemas.openxmlformats.org/officeDocument/2006/relationships/hyperlink" Target="https://meli.la/1M2kzW1" TargetMode="External" Id="rId356" /><Relationship Type="http://schemas.openxmlformats.org/officeDocument/2006/relationships/hyperlink" Target="https://meli.la/2Jr9ctc" TargetMode="External" Id="rId357" /><Relationship Type="http://schemas.openxmlformats.org/officeDocument/2006/relationships/hyperlink" Target="https://meli.la/2i3oM3k" TargetMode="External" Id="rId358" /><Relationship Type="http://schemas.openxmlformats.org/officeDocument/2006/relationships/hyperlink" Target="https://meli.la/2KMRDqb" TargetMode="External" Id="rId359" /><Relationship Type="http://schemas.openxmlformats.org/officeDocument/2006/relationships/hyperlink" Target="https://meli.la/25kgGyC" TargetMode="External" Id="rId360" /><Relationship Type="http://schemas.openxmlformats.org/officeDocument/2006/relationships/hyperlink" Target="https://meli.la/1GeJxuL" TargetMode="External" Id="rId361" /><Relationship Type="http://schemas.openxmlformats.org/officeDocument/2006/relationships/hyperlink" Target="https://meli.la/2q11xEJ" TargetMode="External" Id="rId362" /><Relationship Type="http://schemas.openxmlformats.org/officeDocument/2006/relationships/hyperlink" Target="https://meli.la/2cpdCMN" TargetMode="External" Id="rId363" /><Relationship Type="http://schemas.openxmlformats.org/officeDocument/2006/relationships/hyperlink" Target="https://meli.la/1v74Ru8" TargetMode="External" Id="rId364" /><Relationship Type="http://schemas.openxmlformats.org/officeDocument/2006/relationships/hyperlink" Target="https://meli.la/1MqVwRC" TargetMode="External" Id="rId365" /><Relationship Type="http://schemas.openxmlformats.org/officeDocument/2006/relationships/hyperlink" Target="https://link.amazon/B05oKkTV2" TargetMode="External" Id="rId366" /><Relationship Type="http://schemas.openxmlformats.org/officeDocument/2006/relationships/hyperlink" Target="https://link.amazon/B01fY0VU4" TargetMode="External" Id="rId367" /><Relationship Type="http://schemas.openxmlformats.org/officeDocument/2006/relationships/hyperlink" Target="https://link.amazon/B0hhbsYu6" TargetMode="External" Id="rId368" /><Relationship Type="http://schemas.openxmlformats.org/officeDocument/2006/relationships/hyperlink" Target="https://link.amazon/B07oQuWl2" TargetMode="External" Id="rId369" /><Relationship Type="http://schemas.openxmlformats.org/officeDocument/2006/relationships/hyperlink" Target="https://link.amazon/B03T4OyMx" TargetMode="External" Id="rId370" /><Relationship Type="http://schemas.openxmlformats.org/officeDocument/2006/relationships/hyperlink" Target="https://link.amazon/B07XyRK0e" TargetMode="External" Id="rId371" /><Relationship Type="http://schemas.openxmlformats.org/officeDocument/2006/relationships/hyperlink" Target="https://link.amazon/B03PooLHg" TargetMode="External" Id="rId372" /><Relationship Type="http://schemas.openxmlformats.org/officeDocument/2006/relationships/hyperlink" Target="https://link.amazon/B03haThbx" TargetMode="External" Id="rId373" /><Relationship Type="http://schemas.openxmlformats.org/officeDocument/2006/relationships/hyperlink" Target="https://link.amazon/B03xkI5QD" TargetMode="External" Id="rId374" /><Relationship Type="http://schemas.openxmlformats.org/officeDocument/2006/relationships/hyperlink" Target="https://link.amazon/B0dD3so4x" TargetMode="External" Id="rId375" /><Relationship Type="http://schemas.openxmlformats.org/officeDocument/2006/relationships/hyperlink" Target="https://link.amazon/B0jbxegQD" TargetMode="External" Id="rId376" /><Relationship Type="http://schemas.openxmlformats.org/officeDocument/2006/relationships/hyperlink" Target="https://link.amazon/B0eoir2aP" TargetMode="External" Id="rId377" /><Relationship Type="http://schemas.openxmlformats.org/officeDocument/2006/relationships/hyperlink" Target="https://link.amazon/B0jhXhCrj" TargetMode="External" Id="rId378" /><Relationship Type="http://schemas.openxmlformats.org/officeDocument/2006/relationships/hyperlink" Target="https://link.amazon/B03RsUFoT" TargetMode="External" Id="rId379" /><Relationship Type="http://schemas.openxmlformats.org/officeDocument/2006/relationships/hyperlink" Target="https://link.amazon/B0i5UPd03" TargetMode="External" Id="rId380" /><Relationship Type="http://schemas.openxmlformats.org/officeDocument/2006/relationships/hyperlink" Target="https://link.amazon/B0bWZy0a9" TargetMode="External" Id="rId381" /><Relationship Type="http://schemas.openxmlformats.org/officeDocument/2006/relationships/hyperlink" Target="https://link.amazon/B06aAKJWS" TargetMode="External" Id="rId382" /><Relationship Type="http://schemas.openxmlformats.org/officeDocument/2006/relationships/hyperlink" Target="https://link.amazon/B0iUBxWNY" TargetMode="External" Id="rId383" /><Relationship Type="http://schemas.openxmlformats.org/officeDocument/2006/relationships/hyperlink" Target="https://link.amazon/B0ft1pYpc" TargetMode="External" Id="rId384" /><Relationship Type="http://schemas.openxmlformats.org/officeDocument/2006/relationships/hyperlink" Target="https://link.amazon/B0gPSJ2hQ" TargetMode="External" Id="rId385" /><Relationship Type="http://schemas.openxmlformats.org/officeDocument/2006/relationships/hyperlink" Target="https://link.amazon/B0bIVGUif" TargetMode="External" Id="rId386" /><Relationship Type="http://schemas.openxmlformats.org/officeDocument/2006/relationships/hyperlink" Target="https://link.amazon/B0czNRZ9S" TargetMode="External" Id="rId387" /><Relationship Type="http://schemas.openxmlformats.org/officeDocument/2006/relationships/hyperlink" Target="https://link.amazon/B0eLGGsdj" TargetMode="External" Id="rId388" /><Relationship Type="http://schemas.openxmlformats.org/officeDocument/2006/relationships/hyperlink" Target="https://link.amazon/B08zaQNXh" TargetMode="External" Id="rId389" /><Relationship Type="http://schemas.openxmlformats.org/officeDocument/2006/relationships/hyperlink" Target="https://link.amazon/B0e70PDLr" TargetMode="External" Id="rId390" /><Relationship Type="http://schemas.openxmlformats.org/officeDocument/2006/relationships/hyperlink" Target="https://link.amazon/B02mqGbKY" TargetMode="External" Id="rId391" /><Relationship Type="http://schemas.openxmlformats.org/officeDocument/2006/relationships/hyperlink" Target="https://link.amazon/B09csNFXP" TargetMode="External" Id="rId392" /><Relationship Type="http://schemas.openxmlformats.org/officeDocument/2006/relationships/hyperlink" Target="https://link.amazon/B06j2lwhN" TargetMode="External" Id="rId393" /><Relationship Type="http://schemas.openxmlformats.org/officeDocument/2006/relationships/hyperlink" Target="https://link.amazon/B08x95zLv" TargetMode="External" Id="rId394" /><Relationship Type="http://schemas.openxmlformats.org/officeDocument/2006/relationships/hyperlink" Target="https://link.amazon/B00UEcY8g" TargetMode="External" Id="rId395" /><Relationship Type="http://schemas.openxmlformats.org/officeDocument/2006/relationships/hyperlink" Target="https://link.amazon/B04ClZgQr" TargetMode="External" Id="rId396" /><Relationship Type="http://schemas.openxmlformats.org/officeDocument/2006/relationships/hyperlink" Target="https://link.amazon/B0fcHSHl2" TargetMode="External" Id="rId397" /><Relationship Type="http://schemas.openxmlformats.org/officeDocument/2006/relationships/hyperlink" Target="https://link.amazon/B0deZEjfv" TargetMode="External" Id="rId398" /><Relationship Type="http://schemas.openxmlformats.org/officeDocument/2006/relationships/hyperlink" Target="https://link.amazon/B03KpXvOl" TargetMode="External" Id="rId399" /><Relationship Type="http://schemas.openxmlformats.org/officeDocument/2006/relationships/hyperlink" Target="https://link.amazon/B06QmNTd0" TargetMode="External" Id="rId400" /><Relationship Type="http://schemas.openxmlformats.org/officeDocument/2006/relationships/hyperlink" Target="https://link.amazon/B02NuswPY" TargetMode="External" Id="rId401" /><Relationship Type="http://schemas.openxmlformats.org/officeDocument/2006/relationships/hyperlink" Target="https://link.amazon/B0anP8Wj6" TargetMode="External" Id="rId402" /><Relationship Type="http://schemas.openxmlformats.org/officeDocument/2006/relationships/hyperlink" Target="https://link.amazon/B03ne7lcH" TargetMode="External" Id="rId403" /><Relationship Type="http://schemas.openxmlformats.org/officeDocument/2006/relationships/hyperlink" Target="https://link.amazon/B00VF9oRl" TargetMode="External" Id="rId404" /><Relationship Type="http://schemas.openxmlformats.org/officeDocument/2006/relationships/hyperlink" Target="https://link.amazon/B0fVw399M" TargetMode="External" Id="rId405" /><Relationship Type="http://schemas.openxmlformats.org/officeDocument/2006/relationships/hyperlink" Target="https://link.amazon/B0aiVfrh3" TargetMode="External" Id="rId406" /><Relationship Type="http://schemas.openxmlformats.org/officeDocument/2006/relationships/hyperlink" Target="https://link.amazon/B02VbeEVC" TargetMode="External" Id="rId407" /><Relationship Type="http://schemas.openxmlformats.org/officeDocument/2006/relationships/hyperlink" Target="https://link.amazon/B077Qe467" TargetMode="External" Id="rId408" /><Relationship Type="http://schemas.openxmlformats.org/officeDocument/2006/relationships/hyperlink" Target="https://meli.la/2GdoELk" TargetMode="External" Id="rId409" /><Relationship Type="http://schemas.openxmlformats.org/officeDocument/2006/relationships/hyperlink" Target="https://link.amazon/B07uMdvCF" TargetMode="External" Id="rId410" /><Relationship Type="http://schemas.openxmlformats.org/officeDocument/2006/relationships/hyperlink" Target="https://link.amazon/B01SpT3y6" TargetMode="External" Id="rId411" /><Relationship Type="http://schemas.openxmlformats.org/officeDocument/2006/relationships/hyperlink" Target="https://link.amazon/B01izu4VB" TargetMode="External" Id="rId412" /><Relationship Type="http://schemas.openxmlformats.org/officeDocument/2006/relationships/hyperlink" Target="https://link.amazon/B06uvorBl" TargetMode="External" Id="rId413" /><Relationship Type="http://schemas.openxmlformats.org/officeDocument/2006/relationships/hyperlink" Target="https://link.amazon/B03uetyXM" TargetMode="External" Id="rId414" /><Relationship Type="http://schemas.openxmlformats.org/officeDocument/2006/relationships/hyperlink" Target="https://link.amazon/B08zpqw9a" TargetMode="External" Id="rId415" /><Relationship Type="http://schemas.openxmlformats.org/officeDocument/2006/relationships/hyperlink" Target="https://link.amazon/B0d1qI9Gr" TargetMode="External" Id="rId416" /><Relationship Type="http://schemas.openxmlformats.org/officeDocument/2006/relationships/hyperlink" Target="https://meli.la/1JBhVan" TargetMode="External" Id="rId417" /><Relationship Type="http://schemas.openxmlformats.org/officeDocument/2006/relationships/hyperlink" Target="https://meli.la/1C1ZcRQ" TargetMode="External" Id="rId418" /><Relationship Type="http://schemas.openxmlformats.org/officeDocument/2006/relationships/hyperlink" Target="https://link.amazon/B09wAkeLM" TargetMode="External" Id="rId419" /><Relationship Type="http://schemas.openxmlformats.org/officeDocument/2006/relationships/hyperlink" Target="https://meli.la/2qwMtHS" TargetMode="External" Id="rId420" /><Relationship Type="http://schemas.openxmlformats.org/officeDocument/2006/relationships/hyperlink" Target="https://meli.la/2jYAvYc" TargetMode="External" Id="rId421" /><Relationship Type="http://schemas.openxmlformats.org/officeDocument/2006/relationships/hyperlink" Target="https://meli.la/1MytE1Y" TargetMode="External" Id="rId422" /><Relationship Type="http://schemas.openxmlformats.org/officeDocument/2006/relationships/hyperlink" Target="https://meli.la/1DD23hA" TargetMode="External" Id="rId423" /><Relationship Type="http://schemas.openxmlformats.org/officeDocument/2006/relationships/hyperlink" Target="https://meli.la/1LgcjX1" TargetMode="External" Id="rId424" /><Relationship Type="http://schemas.openxmlformats.org/officeDocument/2006/relationships/hyperlink" Target="https://meli.la/2k9ApGB" TargetMode="External" Id="rId425" /><Relationship Type="http://schemas.openxmlformats.org/officeDocument/2006/relationships/hyperlink" Target="https://meli.la/2LEXtcn" TargetMode="External" Id="rId426" /><Relationship Type="http://schemas.openxmlformats.org/officeDocument/2006/relationships/hyperlink" Target="https://link.amazon/B07Zi2MFy" TargetMode="External" Id="rId427" /><Relationship Type="http://schemas.openxmlformats.org/officeDocument/2006/relationships/hyperlink" Target="https://link.amazon/B026TpOGz" TargetMode="External" Id="rId428" /><Relationship Type="http://schemas.openxmlformats.org/officeDocument/2006/relationships/hyperlink" Target="https://link.amazon/B05PCLFxk" TargetMode="External" Id="rId429" /><Relationship Type="http://schemas.openxmlformats.org/officeDocument/2006/relationships/hyperlink" Target="https://link.amazon/B0ilaX0VL" TargetMode="External" Id="rId430" /><Relationship Type="http://schemas.openxmlformats.org/officeDocument/2006/relationships/hyperlink" Target="https://link.amazon/B04ja88C8" TargetMode="External" Id="rId431" /><Relationship Type="http://schemas.openxmlformats.org/officeDocument/2006/relationships/hyperlink" Target="https://link.amazon/B06qbOviU" TargetMode="External" Id="rId432" /><Relationship Type="http://schemas.openxmlformats.org/officeDocument/2006/relationships/hyperlink" Target="https://link.amazon/B0cDb1EvW" TargetMode="External" Id="rId433" /><Relationship Type="http://schemas.openxmlformats.org/officeDocument/2006/relationships/hyperlink" Target="https://meli.la/2X4adQm" TargetMode="External" Id="rId434" /><Relationship Type="http://schemas.openxmlformats.org/officeDocument/2006/relationships/hyperlink" Target="https://meli.la/1R79Mj5" TargetMode="External" Id="rId435" /><Relationship Type="http://schemas.openxmlformats.org/officeDocument/2006/relationships/hyperlink" Target="https://link.amazon/B0dGkJFvB" TargetMode="External" Id="rId436" /><Relationship Type="http://schemas.openxmlformats.org/officeDocument/2006/relationships/hyperlink" Target="https://link.amazon/B0gqB3Nwz" TargetMode="External" Id="rId437" /><Relationship Type="http://schemas.openxmlformats.org/officeDocument/2006/relationships/hyperlink" Target="https://link.amazon/B01Vy7voZ" TargetMode="External" Id="rId438" /><Relationship Type="http://schemas.openxmlformats.org/officeDocument/2006/relationships/hyperlink" Target="https://link.amazon/B0hnwR6Em" TargetMode="External" Id="rId439" /><Relationship Type="http://schemas.openxmlformats.org/officeDocument/2006/relationships/hyperlink" Target="https://link.amazon/B09jdML8T" TargetMode="External" Id="rId440" /><Relationship Type="http://schemas.openxmlformats.org/officeDocument/2006/relationships/hyperlink" Target="https://link.amazon/B06Yh7RFY" TargetMode="External" Id="rId441" /><Relationship Type="http://schemas.openxmlformats.org/officeDocument/2006/relationships/hyperlink" Target="https://link.amazon/B0ecciJ5O" TargetMode="External" Id="rId442" /><Relationship Type="http://schemas.openxmlformats.org/officeDocument/2006/relationships/hyperlink" Target="https://link.amazon/B08JClZsm" TargetMode="External" Id="rId443" /><Relationship Type="http://schemas.openxmlformats.org/officeDocument/2006/relationships/hyperlink" Target="https://link.amazon/B00bouy31" TargetMode="External" Id="rId444" /><Relationship Type="http://schemas.openxmlformats.org/officeDocument/2006/relationships/hyperlink" Target="https://link.amazon/B0e2uJck4" TargetMode="External" Id="rId445" /><Relationship Type="http://schemas.openxmlformats.org/officeDocument/2006/relationships/hyperlink" Target="https://link.amazon/B0e0sWtH1" TargetMode="External" Id="rId446" /><Relationship Type="http://schemas.openxmlformats.org/officeDocument/2006/relationships/hyperlink" Target="https://link.amazon/B09B2mlaP" TargetMode="External" Id="rId447" /><Relationship Type="http://schemas.openxmlformats.org/officeDocument/2006/relationships/hyperlink" Target="https://link.amazon/B0gdglXjy" TargetMode="External" Id="rId448" /><Relationship Type="http://schemas.openxmlformats.org/officeDocument/2006/relationships/hyperlink" Target="https://link.amazon/B0deROHQ6" TargetMode="External" Id="rId449" /><Relationship Type="http://schemas.openxmlformats.org/officeDocument/2006/relationships/hyperlink" Target="https://link.amazon/B04zmuZ9x" TargetMode="External" Id="rId450" /><Relationship Type="http://schemas.openxmlformats.org/officeDocument/2006/relationships/hyperlink" Target="https://link.amazon/B04zYXTKq" TargetMode="External" Id="rId451" /></Relationships>
</file>

<file path=xl/worksheets/sheet1.xml><?xml version="1.0" encoding="utf-8"?>
<worksheet xmlns="http://schemas.openxmlformats.org/spreadsheetml/2006/main">
  <sheetPr>
    <tabColor rgb="00B08D57"/>
    <outlinePr summaryBelow="1" summaryRight="1"/>
    <pageSetUpPr fitToPage="1"/>
  </sheetPr>
  <dimension ref="B1:Z45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46" customWidth="1" min="2" max="2"/>
    <col width="22" customWidth="1" min="3" max="3"/>
    <col width="22" customWidth="1" min="4" max="4"/>
    <col width="22" customWidth="1" min="5" max="5"/>
    <col width="16" customWidth="1" min="6" max="6"/>
    <col hidden="1" outlineLevel="1" width="13" customWidth="1" min="25" max="26"/>
  </cols>
  <sheetData>
    <row r="1" ht="40" customHeight="1">
      <c r="B1" s="1" t="inlineStr">
        <is>
          <t>Buscar produto — Vending Machine</t>
        </is>
      </c>
      <c r="C1" s="2" t="n"/>
      <c r="D1" s="2" t="n"/>
      <c r="E1" s="2" t="n"/>
      <c r="F1" s="2" t="n"/>
      <c r="Z1">
        <f>TRIM(SUBSTITUTE(SUBSTITUTE(SUBSTITUTE(SUBSTITUTE(SUBSTITUTE(SUBSTITUTE(SUBSTITUTE(SUBSTITUTE(SUBSTITUTE(SUBSTITUTE(SUBSTITUTE(SUBSTITUTE(SUBSTITUTE(LOWER($C$4),"á","a"),"à","a"),"ã","a"),"â","a"),"é","e"),"ê","e"),"í","i"),"ó","o"),"ô","o"),"õ","o"),"ú","u"),"ç","c"),"-"," "))</f>
        <v/>
      </c>
    </row>
    <row r="2" ht="20" customHeight="1">
      <c r="B2" s="3" t="inlineStr">
        <is>
          <t>iSee Hub  ·  iseehub.com.br  ·  Digite na caixa dourada e os produtos aparecem logo abaixo.</t>
        </is>
      </c>
      <c r="Z2">
        <f>TRIM(MID(SUBSTITUTE($Z$1," ",REPT(" ",100)),1,100))</f>
        <v/>
      </c>
    </row>
    <row r="3">
      <c r="Z3">
        <f>TRIM(MID(SUBSTITUTE($Z$1," ",REPT(" ",100)),101,100))</f>
        <v/>
      </c>
    </row>
    <row r="4" ht="36" customHeight="1">
      <c r="B4" s="4" t="inlineStr">
        <is>
          <t xml:space="preserve">🔍  DIGITE AQUI:  </t>
        </is>
      </c>
      <c r="C4" s="5" t="n"/>
      <c r="D4" s="6" t="n"/>
      <c r="E4" s="6" t="n"/>
      <c r="F4" s="7" t="n"/>
      <c r="Z4">
        <f>TRIM(MID(SUBSTITUTE($Z$1," ",REPT(" ",100)),201,100))</f>
        <v/>
      </c>
    </row>
    <row r="5">
      <c r="C5" s="8">
        <f>IF($Z$2="","Digite parte do nome ou da categoria. Pode usar mais de uma palavra, em qualquer ordem, com ou sem acento.",IF(MAX($Z$8:$Z$458)=0,"Nenhum produto encontrado. Tente só uma palavra, ou uma palavra menor.",MAX($Z$8:$Z$458)&amp;IF(MAX($Z$8:$Z$458)=1," produto encontrado"," produtos encontrados")&amp;IF(MAX($Z$8:$Z$458)&gt;60," — mostrando os 60 primeiros, digite mais para filtrar","")))</f>
        <v/>
      </c>
    </row>
    <row r="7" ht="30" customHeight="1">
      <c r="B7" s="9" t="inlineStr">
        <is>
          <t>Produto</t>
        </is>
      </c>
      <c r="C7" s="10" t="inlineStr">
        <is>
          <t>Categoria</t>
        </is>
      </c>
      <c r="D7" s="10" t="inlineStr">
        <is>
          <t>Menor preço visto (com cupom)</t>
        </is>
      </c>
      <c r="E7" s="10" t="inlineStr">
        <is>
          <t>Vale a pena comprar até</t>
        </is>
      </c>
      <c r="F7" s="10" t="inlineStr">
        <is>
          <t>Link</t>
        </is>
      </c>
      <c r="Z7" t="inlineStr">
        <is>
          <t>aux</t>
        </is>
      </c>
    </row>
    <row r="8" ht="31.5" customHeight="1">
      <c r="B8" s="11">
        <f>IFERROR(IF(INDEX('Base de Preços'!$B:$B,MATCH(1,$Z$8:$Z$458,0)+1)="","",INDEX('Base de Preços'!$B:$B,MATCH(1,$Z$8:$Z$458,0)+1)),"")</f>
        <v/>
      </c>
      <c r="C8" s="12">
        <f>IFERROR(IF(INDEX('Base de Preços'!$C:$C,MATCH(1,$Z$8:$Z$458,0)+1)="","",INDEX('Base de Preços'!$C:$C,MATCH(1,$Z$8:$Z$458,0)+1)),"")</f>
        <v/>
      </c>
      <c r="D8" s="13">
        <f>IFERROR(IF(INDEX('Base de Preços'!$E:$E,MATCH(1,$Z$8:$Z$458,0)+1)="","",INDEX('Base de Preços'!$E:$E,MATCH(1,$Z$8:$Z$458,0)+1)),"")</f>
        <v/>
      </c>
      <c r="E8" s="14">
        <f>IFERROR(IF(INDEX('Base de Preços'!$F:$F,MATCH(1,$Z$8:$Z$458,0)+1)="","",INDEX('Base de Preços'!$F:$F,MATCH(1,$Z$8:$Z$458,0)+1)),"")</f>
        <v/>
      </c>
      <c r="F8" s="15">
        <f>IFERROR(HYPERLINK(INDEX('Base de Preços'!$A:$A,MATCH(1,$Z$8:$Z$458,0)+1),"Abrir oferta"),"")</f>
        <v/>
      </c>
      <c r="Y8">
        <f>SUBSTITUTE(SUBSTITUTE(SUBSTITUTE(SUBSTITUTE(SUBSTITUTE(SUBSTITUTE(SUBSTITUTE(SUBSTITUTE(SUBSTITUTE(SUBSTITUTE(SUBSTITUTE(SUBSTITUTE(SUBSTITUTE(SUBSTITUTE(LOWER('Base de Preços'!B2&amp;" "&amp;'Base de Preços'!C2&amp;" "&amp;'Base de Preços'!D2),"á","a"),"à","a"),"ã","a"),"â","a"),"é","e"),"ê","e"),"í","i"),"ó","o"),"ô","o"),"õ","o"),"ú","u"),"ç","c"),"-"," ")," ","")</f>
        <v/>
      </c>
      <c r="Z8">
        <f>IF($Z$2="","",IF(AND(ISNUMBER(SEARCH($Z$2,Y8)),OR($Z$3="",ISNUMBER(SEARCH($Z$3,Y8))),OR($Z$4="",ISNUMBER(SEARCH($Z$4,Y8)))),MAX($Z$7:Z7)+1,""))</f>
        <v/>
      </c>
    </row>
    <row r="9" ht="31.5" customHeight="1">
      <c r="B9" s="11">
        <f>IFERROR(IF(INDEX('Base de Preços'!$B:$B,MATCH(2,$Z$8:$Z$458,0)+1)="","",INDEX('Base de Preços'!$B:$B,MATCH(2,$Z$8:$Z$458,0)+1)),"")</f>
        <v/>
      </c>
      <c r="C9" s="12">
        <f>IFERROR(IF(INDEX('Base de Preços'!$C:$C,MATCH(2,$Z$8:$Z$458,0)+1)="","",INDEX('Base de Preços'!$C:$C,MATCH(2,$Z$8:$Z$458,0)+1)),"")</f>
        <v/>
      </c>
      <c r="D9" s="13">
        <f>IFERROR(IF(INDEX('Base de Preços'!$E:$E,MATCH(2,$Z$8:$Z$458,0)+1)="","",INDEX('Base de Preços'!$E:$E,MATCH(2,$Z$8:$Z$458,0)+1)),"")</f>
        <v/>
      </c>
      <c r="E9" s="14">
        <f>IFERROR(IF(INDEX('Base de Preços'!$F:$F,MATCH(2,$Z$8:$Z$458,0)+1)="","",INDEX('Base de Preços'!$F:$F,MATCH(2,$Z$8:$Z$458,0)+1)),"")</f>
        <v/>
      </c>
      <c r="F9" s="15">
        <f>IFERROR(HYPERLINK(INDEX('Base de Preços'!$A:$A,MATCH(2,$Z$8:$Z$458,0)+1),"Abrir oferta"),"")</f>
        <v/>
      </c>
      <c r="Y9">
        <f>SUBSTITUTE(SUBSTITUTE(SUBSTITUTE(SUBSTITUTE(SUBSTITUTE(SUBSTITUTE(SUBSTITUTE(SUBSTITUTE(SUBSTITUTE(SUBSTITUTE(SUBSTITUTE(SUBSTITUTE(SUBSTITUTE(SUBSTITUTE(LOWER('Base de Preços'!B3&amp;" "&amp;'Base de Preços'!C3&amp;" "&amp;'Base de Preços'!D3),"á","a"),"à","a"),"ã","a"),"â","a"),"é","e"),"ê","e"),"í","i"),"ó","o"),"ô","o"),"õ","o"),"ú","u"),"ç","c"),"-"," ")," ","")</f>
        <v/>
      </c>
      <c r="Z9">
        <f>IF($Z$2="","",IF(AND(ISNUMBER(SEARCH($Z$2,Y9)),OR($Z$3="",ISNUMBER(SEARCH($Z$3,Y9))),OR($Z$4="",ISNUMBER(SEARCH($Z$4,Y9)))),MAX($Z$7:Z8)+1,""))</f>
        <v/>
      </c>
    </row>
    <row r="10" ht="31.5" customHeight="1">
      <c r="B10" s="11">
        <f>IFERROR(IF(INDEX('Base de Preços'!$B:$B,MATCH(3,$Z$8:$Z$458,0)+1)="","",INDEX('Base de Preços'!$B:$B,MATCH(3,$Z$8:$Z$458,0)+1)),"")</f>
        <v/>
      </c>
      <c r="C10" s="12">
        <f>IFERROR(IF(INDEX('Base de Preços'!$C:$C,MATCH(3,$Z$8:$Z$458,0)+1)="","",INDEX('Base de Preços'!$C:$C,MATCH(3,$Z$8:$Z$458,0)+1)),"")</f>
        <v/>
      </c>
      <c r="D10" s="13">
        <f>IFERROR(IF(INDEX('Base de Preços'!$E:$E,MATCH(3,$Z$8:$Z$458,0)+1)="","",INDEX('Base de Preços'!$E:$E,MATCH(3,$Z$8:$Z$458,0)+1)),"")</f>
        <v/>
      </c>
      <c r="E10" s="14">
        <f>IFERROR(IF(INDEX('Base de Preços'!$F:$F,MATCH(3,$Z$8:$Z$458,0)+1)="","",INDEX('Base de Preços'!$F:$F,MATCH(3,$Z$8:$Z$458,0)+1)),"")</f>
        <v/>
      </c>
      <c r="F10" s="15">
        <f>IFERROR(HYPERLINK(INDEX('Base de Preços'!$A:$A,MATCH(3,$Z$8:$Z$458,0)+1),"Abrir oferta"),"")</f>
        <v/>
      </c>
      <c r="Y10">
        <f>SUBSTITUTE(SUBSTITUTE(SUBSTITUTE(SUBSTITUTE(SUBSTITUTE(SUBSTITUTE(SUBSTITUTE(SUBSTITUTE(SUBSTITUTE(SUBSTITUTE(SUBSTITUTE(SUBSTITUTE(SUBSTITUTE(SUBSTITUTE(LOWER('Base de Preços'!B4&amp;" "&amp;'Base de Preços'!C4&amp;" "&amp;'Base de Preços'!D4),"á","a"),"à","a"),"ã","a"),"â","a"),"é","e"),"ê","e"),"í","i"),"ó","o"),"ô","o"),"õ","o"),"ú","u"),"ç","c"),"-"," ")," ","")</f>
        <v/>
      </c>
      <c r="Z10">
        <f>IF($Z$2="","",IF(AND(ISNUMBER(SEARCH($Z$2,Y10)),OR($Z$3="",ISNUMBER(SEARCH($Z$3,Y10))),OR($Z$4="",ISNUMBER(SEARCH($Z$4,Y10)))),MAX($Z$7:Z9)+1,""))</f>
        <v/>
      </c>
    </row>
    <row r="11" ht="31.5" customHeight="1">
      <c r="B11" s="11">
        <f>IFERROR(IF(INDEX('Base de Preços'!$B:$B,MATCH(4,$Z$8:$Z$458,0)+1)="","",INDEX('Base de Preços'!$B:$B,MATCH(4,$Z$8:$Z$458,0)+1)),"")</f>
        <v/>
      </c>
      <c r="C11" s="12">
        <f>IFERROR(IF(INDEX('Base de Preços'!$C:$C,MATCH(4,$Z$8:$Z$458,0)+1)="","",INDEX('Base de Preços'!$C:$C,MATCH(4,$Z$8:$Z$458,0)+1)),"")</f>
        <v/>
      </c>
      <c r="D11" s="13">
        <f>IFERROR(IF(INDEX('Base de Preços'!$E:$E,MATCH(4,$Z$8:$Z$458,0)+1)="","",INDEX('Base de Preços'!$E:$E,MATCH(4,$Z$8:$Z$458,0)+1)),"")</f>
        <v/>
      </c>
      <c r="E11" s="14">
        <f>IFERROR(IF(INDEX('Base de Preços'!$F:$F,MATCH(4,$Z$8:$Z$458,0)+1)="","",INDEX('Base de Preços'!$F:$F,MATCH(4,$Z$8:$Z$458,0)+1)),"")</f>
        <v/>
      </c>
      <c r="F11" s="15">
        <f>IFERROR(HYPERLINK(INDEX('Base de Preços'!$A:$A,MATCH(4,$Z$8:$Z$458,0)+1),"Abrir oferta"),"")</f>
        <v/>
      </c>
      <c r="Y11">
        <f>SUBSTITUTE(SUBSTITUTE(SUBSTITUTE(SUBSTITUTE(SUBSTITUTE(SUBSTITUTE(SUBSTITUTE(SUBSTITUTE(SUBSTITUTE(SUBSTITUTE(SUBSTITUTE(SUBSTITUTE(SUBSTITUTE(SUBSTITUTE(LOWER('Base de Preços'!B5&amp;" "&amp;'Base de Preços'!C5&amp;" "&amp;'Base de Preços'!D5),"á","a"),"à","a"),"ã","a"),"â","a"),"é","e"),"ê","e"),"í","i"),"ó","o"),"ô","o"),"õ","o"),"ú","u"),"ç","c"),"-"," ")," ","")</f>
        <v/>
      </c>
      <c r="Z11">
        <f>IF($Z$2="","",IF(AND(ISNUMBER(SEARCH($Z$2,Y11)),OR($Z$3="",ISNUMBER(SEARCH($Z$3,Y11))),OR($Z$4="",ISNUMBER(SEARCH($Z$4,Y11)))),MAX($Z$7:Z10)+1,""))</f>
        <v/>
      </c>
    </row>
    <row r="12" ht="31.5" customHeight="1">
      <c r="B12" s="11">
        <f>IFERROR(IF(INDEX('Base de Preços'!$B:$B,MATCH(5,$Z$8:$Z$458,0)+1)="","",INDEX('Base de Preços'!$B:$B,MATCH(5,$Z$8:$Z$458,0)+1)),"")</f>
        <v/>
      </c>
      <c r="C12" s="12">
        <f>IFERROR(IF(INDEX('Base de Preços'!$C:$C,MATCH(5,$Z$8:$Z$458,0)+1)="","",INDEX('Base de Preços'!$C:$C,MATCH(5,$Z$8:$Z$458,0)+1)),"")</f>
        <v/>
      </c>
      <c r="D12" s="13">
        <f>IFERROR(IF(INDEX('Base de Preços'!$E:$E,MATCH(5,$Z$8:$Z$458,0)+1)="","",INDEX('Base de Preços'!$E:$E,MATCH(5,$Z$8:$Z$458,0)+1)),"")</f>
        <v/>
      </c>
      <c r="E12" s="14">
        <f>IFERROR(IF(INDEX('Base de Preços'!$F:$F,MATCH(5,$Z$8:$Z$458,0)+1)="","",INDEX('Base de Preços'!$F:$F,MATCH(5,$Z$8:$Z$458,0)+1)),"")</f>
        <v/>
      </c>
      <c r="F12" s="15">
        <f>IFERROR(HYPERLINK(INDEX('Base de Preços'!$A:$A,MATCH(5,$Z$8:$Z$458,0)+1),"Abrir oferta"),"")</f>
        <v/>
      </c>
      <c r="Y12">
        <f>SUBSTITUTE(SUBSTITUTE(SUBSTITUTE(SUBSTITUTE(SUBSTITUTE(SUBSTITUTE(SUBSTITUTE(SUBSTITUTE(SUBSTITUTE(SUBSTITUTE(SUBSTITUTE(SUBSTITUTE(SUBSTITUTE(SUBSTITUTE(LOWER('Base de Preços'!B6&amp;" "&amp;'Base de Preços'!C6&amp;" "&amp;'Base de Preços'!D6),"á","a"),"à","a"),"ã","a"),"â","a"),"é","e"),"ê","e"),"í","i"),"ó","o"),"ô","o"),"õ","o"),"ú","u"),"ç","c"),"-"," ")," ","")</f>
        <v/>
      </c>
      <c r="Z12">
        <f>IF($Z$2="","",IF(AND(ISNUMBER(SEARCH($Z$2,Y12)),OR($Z$3="",ISNUMBER(SEARCH($Z$3,Y12))),OR($Z$4="",ISNUMBER(SEARCH($Z$4,Y12)))),MAX($Z$7:Z11)+1,""))</f>
        <v/>
      </c>
    </row>
    <row r="13" ht="31.5" customHeight="1">
      <c r="B13" s="11">
        <f>IFERROR(IF(INDEX('Base de Preços'!$B:$B,MATCH(6,$Z$8:$Z$458,0)+1)="","",INDEX('Base de Preços'!$B:$B,MATCH(6,$Z$8:$Z$458,0)+1)),"")</f>
        <v/>
      </c>
      <c r="C13" s="12">
        <f>IFERROR(IF(INDEX('Base de Preços'!$C:$C,MATCH(6,$Z$8:$Z$458,0)+1)="","",INDEX('Base de Preços'!$C:$C,MATCH(6,$Z$8:$Z$458,0)+1)),"")</f>
        <v/>
      </c>
      <c r="D13" s="13">
        <f>IFERROR(IF(INDEX('Base de Preços'!$E:$E,MATCH(6,$Z$8:$Z$458,0)+1)="","",INDEX('Base de Preços'!$E:$E,MATCH(6,$Z$8:$Z$458,0)+1)),"")</f>
        <v/>
      </c>
      <c r="E13" s="14">
        <f>IFERROR(IF(INDEX('Base de Preços'!$F:$F,MATCH(6,$Z$8:$Z$458,0)+1)="","",INDEX('Base de Preços'!$F:$F,MATCH(6,$Z$8:$Z$458,0)+1)),"")</f>
        <v/>
      </c>
      <c r="F13" s="15">
        <f>IFERROR(HYPERLINK(INDEX('Base de Preços'!$A:$A,MATCH(6,$Z$8:$Z$458,0)+1),"Abrir oferta"),"")</f>
        <v/>
      </c>
      <c r="Y13">
        <f>SUBSTITUTE(SUBSTITUTE(SUBSTITUTE(SUBSTITUTE(SUBSTITUTE(SUBSTITUTE(SUBSTITUTE(SUBSTITUTE(SUBSTITUTE(SUBSTITUTE(SUBSTITUTE(SUBSTITUTE(SUBSTITUTE(SUBSTITUTE(LOWER('Base de Preços'!B7&amp;" "&amp;'Base de Preços'!C7&amp;" "&amp;'Base de Preços'!D7),"á","a"),"à","a"),"ã","a"),"â","a"),"é","e"),"ê","e"),"í","i"),"ó","o"),"ô","o"),"õ","o"),"ú","u"),"ç","c"),"-"," ")," ","")</f>
        <v/>
      </c>
      <c r="Z13">
        <f>IF($Z$2="","",IF(AND(ISNUMBER(SEARCH($Z$2,Y13)),OR($Z$3="",ISNUMBER(SEARCH($Z$3,Y13))),OR($Z$4="",ISNUMBER(SEARCH($Z$4,Y13)))),MAX($Z$7:Z12)+1,""))</f>
        <v/>
      </c>
    </row>
    <row r="14" ht="31.5" customHeight="1">
      <c r="B14" s="11">
        <f>IFERROR(IF(INDEX('Base de Preços'!$B:$B,MATCH(7,$Z$8:$Z$458,0)+1)="","",INDEX('Base de Preços'!$B:$B,MATCH(7,$Z$8:$Z$458,0)+1)),"")</f>
        <v/>
      </c>
      <c r="C14" s="12">
        <f>IFERROR(IF(INDEX('Base de Preços'!$C:$C,MATCH(7,$Z$8:$Z$458,0)+1)="","",INDEX('Base de Preços'!$C:$C,MATCH(7,$Z$8:$Z$458,0)+1)),"")</f>
        <v/>
      </c>
      <c r="D14" s="13">
        <f>IFERROR(IF(INDEX('Base de Preços'!$E:$E,MATCH(7,$Z$8:$Z$458,0)+1)="","",INDEX('Base de Preços'!$E:$E,MATCH(7,$Z$8:$Z$458,0)+1)),"")</f>
        <v/>
      </c>
      <c r="E14" s="14">
        <f>IFERROR(IF(INDEX('Base de Preços'!$F:$F,MATCH(7,$Z$8:$Z$458,0)+1)="","",INDEX('Base de Preços'!$F:$F,MATCH(7,$Z$8:$Z$458,0)+1)),"")</f>
        <v/>
      </c>
      <c r="F14" s="15">
        <f>IFERROR(HYPERLINK(INDEX('Base de Preços'!$A:$A,MATCH(7,$Z$8:$Z$458,0)+1),"Abrir oferta"),"")</f>
        <v/>
      </c>
      <c r="Y14">
        <f>SUBSTITUTE(SUBSTITUTE(SUBSTITUTE(SUBSTITUTE(SUBSTITUTE(SUBSTITUTE(SUBSTITUTE(SUBSTITUTE(SUBSTITUTE(SUBSTITUTE(SUBSTITUTE(SUBSTITUTE(SUBSTITUTE(SUBSTITUTE(LOWER('Base de Preços'!B8&amp;" "&amp;'Base de Preços'!C8&amp;" "&amp;'Base de Preços'!D8),"á","a"),"à","a"),"ã","a"),"â","a"),"é","e"),"ê","e"),"í","i"),"ó","o"),"ô","o"),"õ","o"),"ú","u"),"ç","c"),"-"," ")," ","")</f>
        <v/>
      </c>
      <c r="Z14">
        <f>IF($Z$2="","",IF(AND(ISNUMBER(SEARCH($Z$2,Y14)),OR($Z$3="",ISNUMBER(SEARCH($Z$3,Y14))),OR($Z$4="",ISNUMBER(SEARCH($Z$4,Y14)))),MAX($Z$7:Z13)+1,""))</f>
        <v/>
      </c>
    </row>
    <row r="15" ht="31.5" customHeight="1">
      <c r="B15" s="11">
        <f>IFERROR(IF(INDEX('Base de Preços'!$B:$B,MATCH(8,$Z$8:$Z$458,0)+1)="","",INDEX('Base de Preços'!$B:$B,MATCH(8,$Z$8:$Z$458,0)+1)),"")</f>
        <v/>
      </c>
      <c r="C15" s="12">
        <f>IFERROR(IF(INDEX('Base de Preços'!$C:$C,MATCH(8,$Z$8:$Z$458,0)+1)="","",INDEX('Base de Preços'!$C:$C,MATCH(8,$Z$8:$Z$458,0)+1)),"")</f>
        <v/>
      </c>
      <c r="D15" s="13">
        <f>IFERROR(IF(INDEX('Base de Preços'!$E:$E,MATCH(8,$Z$8:$Z$458,0)+1)="","",INDEX('Base de Preços'!$E:$E,MATCH(8,$Z$8:$Z$458,0)+1)),"")</f>
        <v/>
      </c>
      <c r="E15" s="14">
        <f>IFERROR(IF(INDEX('Base de Preços'!$F:$F,MATCH(8,$Z$8:$Z$458,0)+1)="","",INDEX('Base de Preços'!$F:$F,MATCH(8,$Z$8:$Z$458,0)+1)),"")</f>
        <v/>
      </c>
      <c r="F15" s="15">
        <f>IFERROR(HYPERLINK(INDEX('Base de Preços'!$A:$A,MATCH(8,$Z$8:$Z$458,0)+1),"Abrir oferta"),"")</f>
        <v/>
      </c>
      <c r="Y15">
        <f>SUBSTITUTE(SUBSTITUTE(SUBSTITUTE(SUBSTITUTE(SUBSTITUTE(SUBSTITUTE(SUBSTITUTE(SUBSTITUTE(SUBSTITUTE(SUBSTITUTE(SUBSTITUTE(SUBSTITUTE(SUBSTITUTE(SUBSTITUTE(LOWER('Base de Preços'!B9&amp;" "&amp;'Base de Preços'!C9&amp;" "&amp;'Base de Preços'!D9),"á","a"),"à","a"),"ã","a"),"â","a"),"é","e"),"ê","e"),"í","i"),"ó","o"),"ô","o"),"õ","o"),"ú","u"),"ç","c"),"-"," ")," ","")</f>
        <v/>
      </c>
      <c r="Z15">
        <f>IF($Z$2="","",IF(AND(ISNUMBER(SEARCH($Z$2,Y15)),OR($Z$3="",ISNUMBER(SEARCH($Z$3,Y15))),OR($Z$4="",ISNUMBER(SEARCH($Z$4,Y15)))),MAX($Z$7:Z14)+1,""))</f>
        <v/>
      </c>
    </row>
    <row r="16" ht="31.5" customHeight="1">
      <c r="B16" s="11">
        <f>IFERROR(IF(INDEX('Base de Preços'!$B:$B,MATCH(9,$Z$8:$Z$458,0)+1)="","",INDEX('Base de Preços'!$B:$B,MATCH(9,$Z$8:$Z$458,0)+1)),"")</f>
        <v/>
      </c>
      <c r="C16" s="12">
        <f>IFERROR(IF(INDEX('Base de Preços'!$C:$C,MATCH(9,$Z$8:$Z$458,0)+1)="","",INDEX('Base de Preços'!$C:$C,MATCH(9,$Z$8:$Z$458,0)+1)),"")</f>
        <v/>
      </c>
      <c r="D16" s="13">
        <f>IFERROR(IF(INDEX('Base de Preços'!$E:$E,MATCH(9,$Z$8:$Z$458,0)+1)="","",INDEX('Base de Preços'!$E:$E,MATCH(9,$Z$8:$Z$458,0)+1)),"")</f>
        <v/>
      </c>
      <c r="E16" s="14">
        <f>IFERROR(IF(INDEX('Base de Preços'!$F:$F,MATCH(9,$Z$8:$Z$458,0)+1)="","",INDEX('Base de Preços'!$F:$F,MATCH(9,$Z$8:$Z$458,0)+1)),"")</f>
        <v/>
      </c>
      <c r="F16" s="15">
        <f>IFERROR(HYPERLINK(INDEX('Base de Preços'!$A:$A,MATCH(9,$Z$8:$Z$458,0)+1),"Abrir oferta"),"")</f>
        <v/>
      </c>
      <c r="Y16">
        <f>SUBSTITUTE(SUBSTITUTE(SUBSTITUTE(SUBSTITUTE(SUBSTITUTE(SUBSTITUTE(SUBSTITUTE(SUBSTITUTE(SUBSTITUTE(SUBSTITUTE(SUBSTITUTE(SUBSTITUTE(SUBSTITUTE(SUBSTITUTE(LOWER('Base de Preços'!B10&amp;" "&amp;'Base de Preços'!C10&amp;" "&amp;'Base de Preços'!D10),"á","a"),"à","a"),"ã","a"),"â","a"),"é","e"),"ê","e"),"í","i"),"ó","o"),"ô","o"),"õ","o"),"ú","u"),"ç","c"),"-"," ")," ","")</f>
        <v/>
      </c>
      <c r="Z16">
        <f>IF($Z$2="","",IF(AND(ISNUMBER(SEARCH($Z$2,Y16)),OR($Z$3="",ISNUMBER(SEARCH($Z$3,Y16))),OR($Z$4="",ISNUMBER(SEARCH($Z$4,Y16)))),MAX($Z$7:Z15)+1,""))</f>
        <v/>
      </c>
    </row>
    <row r="17" ht="31.5" customHeight="1">
      <c r="B17" s="11">
        <f>IFERROR(IF(INDEX('Base de Preços'!$B:$B,MATCH(10,$Z$8:$Z$458,0)+1)="","",INDEX('Base de Preços'!$B:$B,MATCH(10,$Z$8:$Z$458,0)+1)),"")</f>
        <v/>
      </c>
      <c r="C17" s="12">
        <f>IFERROR(IF(INDEX('Base de Preços'!$C:$C,MATCH(10,$Z$8:$Z$458,0)+1)="","",INDEX('Base de Preços'!$C:$C,MATCH(10,$Z$8:$Z$458,0)+1)),"")</f>
        <v/>
      </c>
      <c r="D17" s="13">
        <f>IFERROR(IF(INDEX('Base de Preços'!$E:$E,MATCH(10,$Z$8:$Z$458,0)+1)="","",INDEX('Base de Preços'!$E:$E,MATCH(10,$Z$8:$Z$458,0)+1)),"")</f>
        <v/>
      </c>
      <c r="E17" s="14">
        <f>IFERROR(IF(INDEX('Base de Preços'!$F:$F,MATCH(10,$Z$8:$Z$458,0)+1)="","",INDEX('Base de Preços'!$F:$F,MATCH(10,$Z$8:$Z$458,0)+1)),"")</f>
        <v/>
      </c>
      <c r="F17" s="15">
        <f>IFERROR(HYPERLINK(INDEX('Base de Preços'!$A:$A,MATCH(10,$Z$8:$Z$458,0)+1),"Abrir oferta"),"")</f>
        <v/>
      </c>
      <c r="Y17">
        <f>SUBSTITUTE(SUBSTITUTE(SUBSTITUTE(SUBSTITUTE(SUBSTITUTE(SUBSTITUTE(SUBSTITUTE(SUBSTITUTE(SUBSTITUTE(SUBSTITUTE(SUBSTITUTE(SUBSTITUTE(SUBSTITUTE(SUBSTITUTE(LOWER('Base de Preços'!B11&amp;" "&amp;'Base de Preços'!C11&amp;" "&amp;'Base de Preços'!D11),"á","a"),"à","a"),"ã","a"),"â","a"),"é","e"),"ê","e"),"í","i"),"ó","o"),"ô","o"),"õ","o"),"ú","u"),"ç","c"),"-"," ")," ","")</f>
        <v/>
      </c>
      <c r="Z17">
        <f>IF($Z$2="","",IF(AND(ISNUMBER(SEARCH($Z$2,Y17)),OR($Z$3="",ISNUMBER(SEARCH($Z$3,Y17))),OR($Z$4="",ISNUMBER(SEARCH($Z$4,Y17)))),MAX($Z$7:Z16)+1,""))</f>
        <v/>
      </c>
    </row>
    <row r="18" ht="31.5" customHeight="1">
      <c r="B18" s="11">
        <f>IFERROR(IF(INDEX('Base de Preços'!$B:$B,MATCH(11,$Z$8:$Z$458,0)+1)="","",INDEX('Base de Preços'!$B:$B,MATCH(11,$Z$8:$Z$458,0)+1)),"")</f>
        <v/>
      </c>
      <c r="C18" s="12">
        <f>IFERROR(IF(INDEX('Base de Preços'!$C:$C,MATCH(11,$Z$8:$Z$458,0)+1)="","",INDEX('Base de Preços'!$C:$C,MATCH(11,$Z$8:$Z$458,0)+1)),"")</f>
        <v/>
      </c>
      <c r="D18" s="13">
        <f>IFERROR(IF(INDEX('Base de Preços'!$E:$E,MATCH(11,$Z$8:$Z$458,0)+1)="","",INDEX('Base de Preços'!$E:$E,MATCH(11,$Z$8:$Z$458,0)+1)),"")</f>
        <v/>
      </c>
      <c r="E18" s="14">
        <f>IFERROR(IF(INDEX('Base de Preços'!$F:$F,MATCH(11,$Z$8:$Z$458,0)+1)="","",INDEX('Base de Preços'!$F:$F,MATCH(11,$Z$8:$Z$458,0)+1)),"")</f>
        <v/>
      </c>
      <c r="F18" s="15">
        <f>IFERROR(HYPERLINK(INDEX('Base de Preços'!$A:$A,MATCH(11,$Z$8:$Z$458,0)+1),"Abrir oferta"),"")</f>
        <v/>
      </c>
      <c r="Y18">
        <f>SUBSTITUTE(SUBSTITUTE(SUBSTITUTE(SUBSTITUTE(SUBSTITUTE(SUBSTITUTE(SUBSTITUTE(SUBSTITUTE(SUBSTITUTE(SUBSTITUTE(SUBSTITUTE(SUBSTITUTE(SUBSTITUTE(SUBSTITUTE(LOWER('Base de Preços'!B12&amp;" "&amp;'Base de Preços'!C12&amp;" "&amp;'Base de Preços'!D12),"á","a"),"à","a"),"ã","a"),"â","a"),"é","e"),"ê","e"),"í","i"),"ó","o"),"ô","o"),"õ","o"),"ú","u"),"ç","c"),"-"," ")," ","")</f>
        <v/>
      </c>
      <c r="Z18">
        <f>IF($Z$2="","",IF(AND(ISNUMBER(SEARCH($Z$2,Y18)),OR($Z$3="",ISNUMBER(SEARCH($Z$3,Y18))),OR($Z$4="",ISNUMBER(SEARCH($Z$4,Y18)))),MAX($Z$7:Z17)+1,""))</f>
        <v/>
      </c>
    </row>
    <row r="19" ht="31.5" customHeight="1">
      <c r="B19" s="11">
        <f>IFERROR(IF(INDEX('Base de Preços'!$B:$B,MATCH(12,$Z$8:$Z$458,0)+1)="","",INDEX('Base de Preços'!$B:$B,MATCH(12,$Z$8:$Z$458,0)+1)),"")</f>
        <v/>
      </c>
      <c r="C19" s="12">
        <f>IFERROR(IF(INDEX('Base de Preços'!$C:$C,MATCH(12,$Z$8:$Z$458,0)+1)="","",INDEX('Base de Preços'!$C:$C,MATCH(12,$Z$8:$Z$458,0)+1)),"")</f>
        <v/>
      </c>
      <c r="D19" s="13">
        <f>IFERROR(IF(INDEX('Base de Preços'!$E:$E,MATCH(12,$Z$8:$Z$458,0)+1)="","",INDEX('Base de Preços'!$E:$E,MATCH(12,$Z$8:$Z$458,0)+1)),"")</f>
        <v/>
      </c>
      <c r="E19" s="14">
        <f>IFERROR(IF(INDEX('Base de Preços'!$F:$F,MATCH(12,$Z$8:$Z$458,0)+1)="","",INDEX('Base de Preços'!$F:$F,MATCH(12,$Z$8:$Z$458,0)+1)),"")</f>
        <v/>
      </c>
      <c r="F19" s="15">
        <f>IFERROR(HYPERLINK(INDEX('Base de Preços'!$A:$A,MATCH(12,$Z$8:$Z$458,0)+1),"Abrir oferta"),"")</f>
        <v/>
      </c>
      <c r="Y19">
        <f>SUBSTITUTE(SUBSTITUTE(SUBSTITUTE(SUBSTITUTE(SUBSTITUTE(SUBSTITUTE(SUBSTITUTE(SUBSTITUTE(SUBSTITUTE(SUBSTITUTE(SUBSTITUTE(SUBSTITUTE(SUBSTITUTE(SUBSTITUTE(LOWER('Base de Preços'!B13&amp;" "&amp;'Base de Preços'!C13&amp;" "&amp;'Base de Preços'!D13),"á","a"),"à","a"),"ã","a"),"â","a"),"é","e"),"ê","e"),"í","i"),"ó","o"),"ô","o"),"õ","o"),"ú","u"),"ç","c"),"-"," ")," ","")</f>
        <v/>
      </c>
      <c r="Z19">
        <f>IF($Z$2="","",IF(AND(ISNUMBER(SEARCH($Z$2,Y19)),OR($Z$3="",ISNUMBER(SEARCH($Z$3,Y19))),OR($Z$4="",ISNUMBER(SEARCH($Z$4,Y19)))),MAX($Z$7:Z18)+1,""))</f>
        <v/>
      </c>
    </row>
    <row r="20" ht="31.5" customHeight="1">
      <c r="B20" s="11">
        <f>IFERROR(IF(INDEX('Base de Preços'!$B:$B,MATCH(13,$Z$8:$Z$458,0)+1)="","",INDEX('Base de Preços'!$B:$B,MATCH(13,$Z$8:$Z$458,0)+1)),"")</f>
        <v/>
      </c>
      <c r="C20" s="12">
        <f>IFERROR(IF(INDEX('Base de Preços'!$C:$C,MATCH(13,$Z$8:$Z$458,0)+1)="","",INDEX('Base de Preços'!$C:$C,MATCH(13,$Z$8:$Z$458,0)+1)),"")</f>
        <v/>
      </c>
      <c r="D20" s="13">
        <f>IFERROR(IF(INDEX('Base de Preços'!$E:$E,MATCH(13,$Z$8:$Z$458,0)+1)="","",INDEX('Base de Preços'!$E:$E,MATCH(13,$Z$8:$Z$458,0)+1)),"")</f>
        <v/>
      </c>
      <c r="E20" s="14">
        <f>IFERROR(IF(INDEX('Base de Preços'!$F:$F,MATCH(13,$Z$8:$Z$458,0)+1)="","",INDEX('Base de Preços'!$F:$F,MATCH(13,$Z$8:$Z$458,0)+1)),"")</f>
        <v/>
      </c>
      <c r="F20" s="15">
        <f>IFERROR(HYPERLINK(INDEX('Base de Preços'!$A:$A,MATCH(13,$Z$8:$Z$458,0)+1),"Abrir oferta"),"")</f>
        <v/>
      </c>
      <c r="Y20">
        <f>SUBSTITUTE(SUBSTITUTE(SUBSTITUTE(SUBSTITUTE(SUBSTITUTE(SUBSTITUTE(SUBSTITUTE(SUBSTITUTE(SUBSTITUTE(SUBSTITUTE(SUBSTITUTE(SUBSTITUTE(SUBSTITUTE(SUBSTITUTE(LOWER('Base de Preços'!B14&amp;" "&amp;'Base de Preços'!C14&amp;" "&amp;'Base de Preços'!D14),"á","a"),"à","a"),"ã","a"),"â","a"),"é","e"),"ê","e"),"í","i"),"ó","o"),"ô","o"),"õ","o"),"ú","u"),"ç","c"),"-"," ")," ","")</f>
        <v/>
      </c>
      <c r="Z20">
        <f>IF($Z$2="","",IF(AND(ISNUMBER(SEARCH($Z$2,Y20)),OR($Z$3="",ISNUMBER(SEARCH($Z$3,Y20))),OR($Z$4="",ISNUMBER(SEARCH($Z$4,Y20)))),MAX($Z$7:Z19)+1,""))</f>
        <v/>
      </c>
    </row>
    <row r="21" ht="31.5" customHeight="1">
      <c r="B21" s="11">
        <f>IFERROR(IF(INDEX('Base de Preços'!$B:$B,MATCH(14,$Z$8:$Z$458,0)+1)="","",INDEX('Base de Preços'!$B:$B,MATCH(14,$Z$8:$Z$458,0)+1)),"")</f>
        <v/>
      </c>
      <c r="C21" s="12">
        <f>IFERROR(IF(INDEX('Base de Preços'!$C:$C,MATCH(14,$Z$8:$Z$458,0)+1)="","",INDEX('Base de Preços'!$C:$C,MATCH(14,$Z$8:$Z$458,0)+1)),"")</f>
        <v/>
      </c>
      <c r="D21" s="13">
        <f>IFERROR(IF(INDEX('Base de Preços'!$E:$E,MATCH(14,$Z$8:$Z$458,0)+1)="","",INDEX('Base de Preços'!$E:$E,MATCH(14,$Z$8:$Z$458,0)+1)),"")</f>
        <v/>
      </c>
      <c r="E21" s="14">
        <f>IFERROR(IF(INDEX('Base de Preços'!$F:$F,MATCH(14,$Z$8:$Z$458,0)+1)="","",INDEX('Base de Preços'!$F:$F,MATCH(14,$Z$8:$Z$458,0)+1)),"")</f>
        <v/>
      </c>
      <c r="F21" s="15">
        <f>IFERROR(HYPERLINK(INDEX('Base de Preços'!$A:$A,MATCH(14,$Z$8:$Z$458,0)+1),"Abrir oferta"),"")</f>
        <v/>
      </c>
      <c r="Y21">
        <f>SUBSTITUTE(SUBSTITUTE(SUBSTITUTE(SUBSTITUTE(SUBSTITUTE(SUBSTITUTE(SUBSTITUTE(SUBSTITUTE(SUBSTITUTE(SUBSTITUTE(SUBSTITUTE(SUBSTITUTE(SUBSTITUTE(SUBSTITUTE(LOWER('Base de Preços'!B15&amp;" "&amp;'Base de Preços'!C15&amp;" "&amp;'Base de Preços'!D15),"á","a"),"à","a"),"ã","a"),"â","a"),"é","e"),"ê","e"),"í","i"),"ó","o"),"ô","o"),"õ","o"),"ú","u"),"ç","c"),"-"," ")," ","")</f>
        <v/>
      </c>
      <c r="Z21">
        <f>IF($Z$2="","",IF(AND(ISNUMBER(SEARCH($Z$2,Y21)),OR($Z$3="",ISNUMBER(SEARCH($Z$3,Y21))),OR($Z$4="",ISNUMBER(SEARCH($Z$4,Y21)))),MAX($Z$7:Z20)+1,""))</f>
        <v/>
      </c>
    </row>
    <row r="22" ht="31.5" customHeight="1">
      <c r="B22" s="11">
        <f>IFERROR(IF(INDEX('Base de Preços'!$B:$B,MATCH(15,$Z$8:$Z$458,0)+1)="","",INDEX('Base de Preços'!$B:$B,MATCH(15,$Z$8:$Z$458,0)+1)),"")</f>
        <v/>
      </c>
      <c r="C22" s="12">
        <f>IFERROR(IF(INDEX('Base de Preços'!$C:$C,MATCH(15,$Z$8:$Z$458,0)+1)="","",INDEX('Base de Preços'!$C:$C,MATCH(15,$Z$8:$Z$458,0)+1)),"")</f>
        <v/>
      </c>
      <c r="D22" s="13">
        <f>IFERROR(IF(INDEX('Base de Preços'!$E:$E,MATCH(15,$Z$8:$Z$458,0)+1)="","",INDEX('Base de Preços'!$E:$E,MATCH(15,$Z$8:$Z$458,0)+1)),"")</f>
        <v/>
      </c>
      <c r="E22" s="14">
        <f>IFERROR(IF(INDEX('Base de Preços'!$F:$F,MATCH(15,$Z$8:$Z$458,0)+1)="","",INDEX('Base de Preços'!$F:$F,MATCH(15,$Z$8:$Z$458,0)+1)),"")</f>
        <v/>
      </c>
      <c r="F22" s="15">
        <f>IFERROR(HYPERLINK(INDEX('Base de Preços'!$A:$A,MATCH(15,$Z$8:$Z$458,0)+1),"Abrir oferta"),"")</f>
        <v/>
      </c>
      <c r="Y22">
        <f>SUBSTITUTE(SUBSTITUTE(SUBSTITUTE(SUBSTITUTE(SUBSTITUTE(SUBSTITUTE(SUBSTITUTE(SUBSTITUTE(SUBSTITUTE(SUBSTITUTE(SUBSTITUTE(SUBSTITUTE(SUBSTITUTE(SUBSTITUTE(LOWER('Base de Preços'!B16&amp;" "&amp;'Base de Preços'!C16&amp;" "&amp;'Base de Preços'!D16),"á","a"),"à","a"),"ã","a"),"â","a"),"é","e"),"ê","e"),"í","i"),"ó","o"),"ô","o"),"õ","o"),"ú","u"),"ç","c"),"-"," ")," ","")</f>
        <v/>
      </c>
      <c r="Z22">
        <f>IF($Z$2="","",IF(AND(ISNUMBER(SEARCH($Z$2,Y22)),OR($Z$3="",ISNUMBER(SEARCH($Z$3,Y22))),OR($Z$4="",ISNUMBER(SEARCH($Z$4,Y22)))),MAX($Z$7:Z21)+1,""))</f>
        <v/>
      </c>
    </row>
    <row r="23" ht="31.5" customHeight="1">
      <c r="B23" s="11">
        <f>IFERROR(IF(INDEX('Base de Preços'!$B:$B,MATCH(16,$Z$8:$Z$458,0)+1)="","",INDEX('Base de Preços'!$B:$B,MATCH(16,$Z$8:$Z$458,0)+1)),"")</f>
        <v/>
      </c>
      <c r="C23" s="12">
        <f>IFERROR(IF(INDEX('Base de Preços'!$C:$C,MATCH(16,$Z$8:$Z$458,0)+1)="","",INDEX('Base de Preços'!$C:$C,MATCH(16,$Z$8:$Z$458,0)+1)),"")</f>
        <v/>
      </c>
      <c r="D23" s="13">
        <f>IFERROR(IF(INDEX('Base de Preços'!$E:$E,MATCH(16,$Z$8:$Z$458,0)+1)="","",INDEX('Base de Preços'!$E:$E,MATCH(16,$Z$8:$Z$458,0)+1)),"")</f>
        <v/>
      </c>
      <c r="E23" s="14">
        <f>IFERROR(IF(INDEX('Base de Preços'!$F:$F,MATCH(16,$Z$8:$Z$458,0)+1)="","",INDEX('Base de Preços'!$F:$F,MATCH(16,$Z$8:$Z$458,0)+1)),"")</f>
        <v/>
      </c>
      <c r="F23" s="15">
        <f>IFERROR(HYPERLINK(INDEX('Base de Preços'!$A:$A,MATCH(16,$Z$8:$Z$458,0)+1),"Abrir oferta"),"")</f>
        <v/>
      </c>
      <c r="Y23">
        <f>SUBSTITUTE(SUBSTITUTE(SUBSTITUTE(SUBSTITUTE(SUBSTITUTE(SUBSTITUTE(SUBSTITUTE(SUBSTITUTE(SUBSTITUTE(SUBSTITUTE(SUBSTITUTE(SUBSTITUTE(SUBSTITUTE(SUBSTITUTE(LOWER('Base de Preços'!B17&amp;" "&amp;'Base de Preços'!C17&amp;" "&amp;'Base de Preços'!D17),"á","a"),"à","a"),"ã","a"),"â","a"),"é","e"),"ê","e"),"í","i"),"ó","o"),"ô","o"),"õ","o"),"ú","u"),"ç","c"),"-"," ")," ","")</f>
        <v/>
      </c>
      <c r="Z23">
        <f>IF($Z$2="","",IF(AND(ISNUMBER(SEARCH($Z$2,Y23)),OR($Z$3="",ISNUMBER(SEARCH($Z$3,Y23))),OR($Z$4="",ISNUMBER(SEARCH($Z$4,Y23)))),MAX($Z$7:Z22)+1,""))</f>
        <v/>
      </c>
    </row>
    <row r="24" ht="31.5" customHeight="1">
      <c r="B24" s="11">
        <f>IFERROR(IF(INDEX('Base de Preços'!$B:$B,MATCH(17,$Z$8:$Z$458,0)+1)="","",INDEX('Base de Preços'!$B:$B,MATCH(17,$Z$8:$Z$458,0)+1)),"")</f>
        <v/>
      </c>
      <c r="C24" s="12">
        <f>IFERROR(IF(INDEX('Base de Preços'!$C:$C,MATCH(17,$Z$8:$Z$458,0)+1)="","",INDEX('Base de Preços'!$C:$C,MATCH(17,$Z$8:$Z$458,0)+1)),"")</f>
        <v/>
      </c>
      <c r="D24" s="13">
        <f>IFERROR(IF(INDEX('Base de Preços'!$E:$E,MATCH(17,$Z$8:$Z$458,0)+1)="","",INDEX('Base de Preços'!$E:$E,MATCH(17,$Z$8:$Z$458,0)+1)),"")</f>
        <v/>
      </c>
      <c r="E24" s="14">
        <f>IFERROR(IF(INDEX('Base de Preços'!$F:$F,MATCH(17,$Z$8:$Z$458,0)+1)="","",INDEX('Base de Preços'!$F:$F,MATCH(17,$Z$8:$Z$458,0)+1)),"")</f>
        <v/>
      </c>
      <c r="F24" s="15">
        <f>IFERROR(HYPERLINK(INDEX('Base de Preços'!$A:$A,MATCH(17,$Z$8:$Z$458,0)+1),"Abrir oferta"),"")</f>
        <v/>
      </c>
      <c r="Y24">
        <f>SUBSTITUTE(SUBSTITUTE(SUBSTITUTE(SUBSTITUTE(SUBSTITUTE(SUBSTITUTE(SUBSTITUTE(SUBSTITUTE(SUBSTITUTE(SUBSTITUTE(SUBSTITUTE(SUBSTITUTE(SUBSTITUTE(SUBSTITUTE(LOWER('Base de Preços'!B18&amp;" "&amp;'Base de Preços'!C18&amp;" "&amp;'Base de Preços'!D18),"á","a"),"à","a"),"ã","a"),"â","a"),"é","e"),"ê","e"),"í","i"),"ó","o"),"ô","o"),"õ","o"),"ú","u"),"ç","c"),"-"," ")," ","")</f>
        <v/>
      </c>
      <c r="Z24">
        <f>IF($Z$2="","",IF(AND(ISNUMBER(SEARCH($Z$2,Y24)),OR($Z$3="",ISNUMBER(SEARCH($Z$3,Y24))),OR($Z$4="",ISNUMBER(SEARCH($Z$4,Y24)))),MAX($Z$7:Z23)+1,""))</f>
        <v/>
      </c>
    </row>
    <row r="25" ht="31.5" customHeight="1">
      <c r="B25" s="11">
        <f>IFERROR(IF(INDEX('Base de Preços'!$B:$B,MATCH(18,$Z$8:$Z$458,0)+1)="","",INDEX('Base de Preços'!$B:$B,MATCH(18,$Z$8:$Z$458,0)+1)),"")</f>
        <v/>
      </c>
      <c r="C25" s="12">
        <f>IFERROR(IF(INDEX('Base de Preços'!$C:$C,MATCH(18,$Z$8:$Z$458,0)+1)="","",INDEX('Base de Preços'!$C:$C,MATCH(18,$Z$8:$Z$458,0)+1)),"")</f>
        <v/>
      </c>
      <c r="D25" s="13">
        <f>IFERROR(IF(INDEX('Base de Preços'!$E:$E,MATCH(18,$Z$8:$Z$458,0)+1)="","",INDEX('Base de Preços'!$E:$E,MATCH(18,$Z$8:$Z$458,0)+1)),"")</f>
        <v/>
      </c>
      <c r="E25" s="14">
        <f>IFERROR(IF(INDEX('Base de Preços'!$F:$F,MATCH(18,$Z$8:$Z$458,0)+1)="","",INDEX('Base de Preços'!$F:$F,MATCH(18,$Z$8:$Z$458,0)+1)),"")</f>
        <v/>
      </c>
      <c r="F25" s="15">
        <f>IFERROR(HYPERLINK(INDEX('Base de Preços'!$A:$A,MATCH(18,$Z$8:$Z$458,0)+1),"Abrir oferta"),"")</f>
        <v/>
      </c>
      <c r="Y25">
        <f>SUBSTITUTE(SUBSTITUTE(SUBSTITUTE(SUBSTITUTE(SUBSTITUTE(SUBSTITUTE(SUBSTITUTE(SUBSTITUTE(SUBSTITUTE(SUBSTITUTE(SUBSTITUTE(SUBSTITUTE(SUBSTITUTE(SUBSTITUTE(LOWER('Base de Preços'!B19&amp;" "&amp;'Base de Preços'!C19&amp;" "&amp;'Base de Preços'!D19),"á","a"),"à","a"),"ã","a"),"â","a"),"é","e"),"ê","e"),"í","i"),"ó","o"),"ô","o"),"õ","o"),"ú","u"),"ç","c"),"-"," ")," ","")</f>
        <v/>
      </c>
      <c r="Z25">
        <f>IF($Z$2="","",IF(AND(ISNUMBER(SEARCH($Z$2,Y25)),OR($Z$3="",ISNUMBER(SEARCH($Z$3,Y25))),OR($Z$4="",ISNUMBER(SEARCH($Z$4,Y25)))),MAX($Z$7:Z24)+1,""))</f>
        <v/>
      </c>
    </row>
    <row r="26" ht="31.5" customHeight="1">
      <c r="B26" s="11">
        <f>IFERROR(IF(INDEX('Base de Preços'!$B:$B,MATCH(19,$Z$8:$Z$458,0)+1)="","",INDEX('Base de Preços'!$B:$B,MATCH(19,$Z$8:$Z$458,0)+1)),"")</f>
        <v/>
      </c>
      <c r="C26" s="12">
        <f>IFERROR(IF(INDEX('Base de Preços'!$C:$C,MATCH(19,$Z$8:$Z$458,0)+1)="","",INDEX('Base de Preços'!$C:$C,MATCH(19,$Z$8:$Z$458,0)+1)),"")</f>
        <v/>
      </c>
      <c r="D26" s="13">
        <f>IFERROR(IF(INDEX('Base de Preços'!$E:$E,MATCH(19,$Z$8:$Z$458,0)+1)="","",INDEX('Base de Preços'!$E:$E,MATCH(19,$Z$8:$Z$458,0)+1)),"")</f>
        <v/>
      </c>
      <c r="E26" s="14">
        <f>IFERROR(IF(INDEX('Base de Preços'!$F:$F,MATCH(19,$Z$8:$Z$458,0)+1)="","",INDEX('Base de Preços'!$F:$F,MATCH(19,$Z$8:$Z$458,0)+1)),"")</f>
        <v/>
      </c>
      <c r="F26" s="15">
        <f>IFERROR(HYPERLINK(INDEX('Base de Preços'!$A:$A,MATCH(19,$Z$8:$Z$458,0)+1),"Abrir oferta"),"")</f>
        <v/>
      </c>
      <c r="Y26">
        <f>SUBSTITUTE(SUBSTITUTE(SUBSTITUTE(SUBSTITUTE(SUBSTITUTE(SUBSTITUTE(SUBSTITUTE(SUBSTITUTE(SUBSTITUTE(SUBSTITUTE(SUBSTITUTE(SUBSTITUTE(SUBSTITUTE(SUBSTITUTE(LOWER('Base de Preços'!B20&amp;" "&amp;'Base de Preços'!C20&amp;" "&amp;'Base de Preços'!D20),"á","a"),"à","a"),"ã","a"),"â","a"),"é","e"),"ê","e"),"í","i"),"ó","o"),"ô","o"),"õ","o"),"ú","u"),"ç","c"),"-"," ")," ","")</f>
        <v/>
      </c>
      <c r="Z26">
        <f>IF($Z$2="","",IF(AND(ISNUMBER(SEARCH($Z$2,Y26)),OR($Z$3="",ISNUMBER(SEARCH($Z$3,Y26))),OR($Z$4="",ISNUMBER(SEARCH($Z$4,Y26)))),MAX($Z$7:Z25)+1,""))</f>
        <v/>
      </c>
    </row>
    <row r="27" ht="31.5" customHeight="1">
      <c r="B27" s="11">
        <f>IFERROR(IF(INDEX('Base de Preços'!$B:$B,MATCH(20,$Z$8:$Z$458,0)+1)="","",INDEX('Base de Preços'!$B:$B,MATCH(20,$Z$8:$Z$458,0)+1)),"")</f>
        <v/>
      </c>
      <c r="C27" s="12">
        <f>IFERROR(IF(INDEX('Base de Preços'!$C:$C,MATCH(20,$Z$8:$Z$458,0)+1)="","",INDEX('Base de Preços'!$C:$C,MATCH(20,$Z$8:$Z$458,0)+1)),"")</f>
        <v/>
      </c>
      <c r="D27" s="13">
        <f>IFERROR(IF(INDEX('Base de Preços'!$E:$E,MATCH(20,$Z$8:$Z$458,0)+1)="","",INDEX('Base de Preços'!$E:$E,MATCH(20,$Z$8:$Z$458,0)+1)),"")</f>
        <v/>
      </c>
      <c r="E27" s="14">
        <f>IFERROR(IF(INDEX('Base de Preços'!$F:$F,MATCH(20,$Z$8:$Z$458,0)+1)="","",INDEX('Base de Preços'!$F:$F,MATCH(20,$Z$8:$Z$458,0)+1)),"")</f>
        <v/>
      </c>
      <c r="F27" s="15">
        <f>IFERROR(HYPERLINK(INDEX('Base de Preços'!$A:$A,MATCH(20,$Z$8:$Z$458,0)+1),"Abrir oferta"),"")</f>
        <v/>
      </c>
      <c r="Y27">
        <f>SUBSTITUTE(SUBSTITUTE(SUBSTITUTE(SUBSTITUTE(SUBSTITUTE(SUBSTITUTE(SUBSTITUTE(SUBSTITUTE(SUBSTITUTE(SUBSTITUTE(SUBSTITUTE(SUBSTITUTE(SUBSTITUTE(SUBSTITUTE(LOWER('Base de Preços'!B21&amp;" "&amp;'Base de Preços'!C21&amp;" "&amp;'Base de Preços'!D21),"á","a"),"à","a"),"ã","a"),"â","a"),"é","e"),"ê","e"),"í","i"),"ó","o"),"ô","o"),"õ","o"),"ú","u"),"ç","c"),"-"," ")," ","")</f>
        <v/>
      </c>
      <c r="Z27">
        <f>IF($Z$2="","",IF(AND(ISNUMBER(SEARCH($Z$2,Y27)),OR($Z$3="",ISNUMBER(SEARCH($Z$3,Y27))),OR($Z$4="",ISNUMBER(SEARCH($Z$4,Y27)))),MAX($Z$7:Z26)+1,""))</f>
        <v/>
      </c>
    </row>
    <row r="28" ht="31.5" customHeight="1">
      <c r="B28" s="11">
        <f>IFERROR(IF(INDEX('Base de Preços'!$B:$B,MATCH(21,$Z$8:$Z$458,0)+1)="","",INDEX('Base de Preços'!$B:$B,MATCH(21,$Z$8:$Z$458,0)+1)),"")</f>
        <v/>
      </c>
      <c r="C28" s="12">
        <f>IFERROR(IF(INDEX('Base de Preços'!$C:$C,MATCH(21,$Z$8:$Z$458,0)+1)="","",INDEX('Base de Preços'!$C:$C,MATCH(21,$Z$8:$Z$458,0)+1)),"")</f>
        <v/>
      </c>
      <c r="D28" s="13">
        <f>IFERROR(IF(INDEX('Base de Preços'!$E:$E,MATCH(21,$Z$8:$Z$458,0)+1)="","",INDEX('Base de Preços'!$E:$E,MATCH(21,$Z$8:$Z$458,0)+1)),"")</f>
        <v/>
      </c>
      <c r="E28" s="14">
        <f>IFERROR(IF(INDEX('Base de Preços'!$F:$F,MATCH(21,$Z$8:$Z$458,0)+1)="","",INDEX('Base de Preços'!$F:$F,MATCH(21,$Z$8:$Z$458,0)+1)),"")</f>
        <v/>
      </c>
      <c r="F28" s="15">
        <f>IFERROR(HYPERLINK(INDEX('Base de Preços'!$A:$A,MATCH(21,$Z$8:$Z$458,0)+1),"Abrir oferta"),"")</f>
        <v/>
      </c>
      <c r="Y28">
        <f>SUBSTITUTE(SUBSTITUTE(SUBSTITUTE(SUBSTITUTE(SUBSTITUTE(SUBSTITUTE(SUBSTITUTE(SUBSTITUTE(SUBSTITUTE(SUBSTITUTE(SUBSTITUTE(SUBSTITUTE(SUBSTITUTE(SUBSTITUTE(LOWER('Base de Preços'!B22&amp;" "&amp;'Base de Preços'!C22&amp;" "&amp;'Base de Preços'!D22),"á","a"),"à","a"),"ã","a"),"â","a"),"é","e"),"ê","e"),"í","i"),"ó","o"),"ô","o"),"õ","o"),"ú","u"),"ç","c"),"-"," ")," ","")</f>
        <v/>
      </c>
      <c r="Z28">
        <f>IF($Z$2="","",IF(AND(ISNUMBER(SEARCH($Z$2,Y28)),OR($Z$3="",ISNUMBER(SEARCH($Z$3,Y28))),OR($Z$4="",ISNUMBER(SEARCH($Z$4,Y28)))),MAX($Z$7:Z27)+1,""))</f>
        <v/>
      </c>
    </row>
    <row r="29" ht="31.5" customHeight="1">
      <c r="B29" s="11">
        <f>IFERROR(IF(INDEX('Base de Preços'!$B:$B,MATCH(22,$Z$8:$Z$458,0)+1)="","",INDEX('Base de Preços'!$B:$B,MATCH(22,$Z$8:$Z$458,0)+1)),"")</f>
        <v/>
      </c>
      <c r="C29" s="12">
        <f>IFERROR(IF(INDEX('Base de Preços'!$C:$C,MATCH(22,$Z$8:$Z$458,0)+1)="","",INDEX('Base de Preços'!$C:$C,MATCH(22,$Z$8:$Z$458,0)+1)),"")</f>
        <v/>
      </c>
      <c r="D29" s="13">
        <f>IFERROR(IF(INDEX('Base de Preços'!$E:$E,MATCH(22,$Z$8:$Z$458,0)+1)="","",INDEX('Base de Preços'!$E:$E,MATCH(22,$Z$8:$Z$458,0)+1)),"")</f>
        <v/>
      </c>
      <c r="E29" s="14">
        <f>IFERROR(IF(INDEX('Base de Preços'!$F:$F,MATCH(22,$Z$8:$Z$458,0)+1)="","",INDEX('Base de Preços'!$F:$F,MATCH(22,$Z$8:$Z$458,0)+1)),"")</f>
        <v/>
      </c>
      <c r="F29" s="15">
        <f>IFERROR(HYPERLINK(INDEX('Base de Preços'!$A:$A,MATCH(22,$Z$8:$Z$458,0)+1),"Abrir oferta"),"")</f>
        <v/>
      </c>
      <c r="Y29">
        <f>SUBSTITUTE(SUBSTITUTE(SUBSTITUTE(SUBSTITUTE(SUBSTITUTE(SUBSTITUTE(SUBSTITUTE(SUBSTITUTE(SUBSTITUTE(SUBSTITUTE(SUBSTITUTE(SUBSTITUTE(SUBSTITUTE(SUBSTITUTE(LOWER('Base de Preços'!B23&amp;" "&amp;'Base de Preços'!C23&amp;" "&amp;'Base de Preços'!D23),"á","a"),"à","a"),"ã","a"),"â","a"),"é","e"),"ê","e"),"í","i"),"ó","o"),"ô","o"),"õ","o"),"ú","u"),"ç","c"),"-"," ")," ","")</f>
        <v/>
      </c>
      <c r="Z29">
        <f>IF($Z$2="","",IF(AND(ISNUMBER(SEARCH($Z$2,Y29)),OR($Z$3="",ISNUMBER(SEARCH($Z$3,Y29))),OR($Z$4="",ISNUMBER(SEARCH($Z$4,Y29)))),MAX($Z$7:Z28)+1,""))</f>
        <v/>
      </c>
    </row>
    <row r="30" ht="31.5" customHeight="1">
      <c r="B30" s="11">
        <f>IFERROR(IF(INDEX('Base de Preços'!$B:$B,MATCH(23,$Z$8:$Z$458,0)+1)="","",INDEX('Base de Preços'!$B:$B,MATCH(23,$Z$8:$Z$458,0)+1)),"")</f>
        <v/>
      </c>
      <c r="C30" s="12">
        <f>IFERROR(IF(INDEX('Base de Preços'!$C:$C,MATCH(23,$Z$8:$Z$458,0)+1)="","",INDEX('Base de Preços'!$C:$C,MATCH(23,$Z$8:$Z$458,0)+1)),"")</f>
        <v/>
      </c>
      <c r="D30" s="13">
        <f>IFERROR(IF(INDEX('Base de Preços'!$E:$E,MATCH(23,$Z$8:$Z$458,0)+1)="","",INDEX('Base de Preços'!$E:$E,MATCH(23,$Z$8:$Z$458,0)+1)),"")</f>
        <v/>
      </c>
      <c r="E30" s="14">
        <f>IFERROR(IF(INDEX('Base de Preços'!$F:$F,MATCH(23,$Z$8:$Z$458,0)+1)="","",INDEX('Base de Preços'!$F:$F,MATCH(23,$Z$8:$Z$458,0)+1)),"")</f>
        <v/>
      </c>
      <c r="F30" s="15">
        <f>IFERROR(HYPERLINK(INDEX('Base de Preços'!$A:$A,MATCH(23,$Z$8:$Z$458,0)+1),"Abrir oferta"),"")</f>
        <v/>
      </c>
      <c r="Y30">
        <f>SUBSTITUTE(SUBSTITUTE(SUBSTITUTE(SUBSTITUTE(SUBSTITUTE(SUBSTITUTE(SUBSTITUTE(SUBSTITUTE(SUBSTITUTE(SUBSTITUTE(SUBSTITUTE(SUBSTITUTE(SUBSTITUTE(SUBSTITUTE(LOWER('Base de Preços'!B24&amp;" "&amp;'Base de Preços'!C24&amp;" "&amp;'Base de Preços'!D24),"á","a"),"à","a"),"ã","a"),"â","a"),"é","e"),"ê","e"),"í","i"),"ó","o"),"ô","o"),"õ","o"),"ú","u"),"ç","c"),"-"," ")," ","")</f>
        <v/>
      </c>
      <c r="Z30">
        <f>IF($Z$2="","",IF(AND(ISNUMBER(SEARCH($Z$2,Y30)),OR($Z$3="",ISNUMBER(SEARCH($Z$3,Y30))),OR($Z$4="",ISNUMBER(SEARCH($Z$4,Y30)))),MAX($Z$7:Z29)+1,""))</f>
        <v/>
      </c>
    </row>
    <row r="31" ht="31.5" customHeight="1">
      <c r="B31" s="11">
        <f>IFERROR(IF(INDEX('Base de Preços'!$B:$B,MATCH(24,$Z$8:$Z$458,0)+1)="","",INDEX('Base de Preços'!$B:$B,MATCH(24,$Z$8:$Z$458,0)+1)),"")</f>
        <v/>
      </c>
      <c r="C31" s="12">
        <f>IFERROR(IF(INDEX('Base de Preços'!$C:$C,MATCH(24,$Z$8:$Z$458,0)+1)="","",INDEX('Base de Preços'!$C:$C,MATCH(24,$Z$8:$Z$458,0)+1)),"")</f>
        <v/>
      </c>
      <c r="D31" s="13">
        <f>IFERROR(IF(INDEX('Base de Preços'!$E:$E,MATCH(24,$Z$8:$Z$458,0)+1)="","",INDEX('Base de Preços'!$E:$E,MATCH(24,$Z$8:$Z$458,0)+1)),"")</f>
        <v/>
      </c>
      <c r="E31" s="14">
        <f>IFERROR(IF(INDEX('Base de Preços'!$F:$F,MATCH(24,$Z$8:$Z$458,0)+1)="","",INDEX('Base de Preços'!$F:$F,MATCH(24,$Z$8:$Z$458,0)+1)),"")</f>
        <v/>
      </c>
      <c r="F31" s="15">
        <f>IFERROR(HYPERLINK(INDEX('Base de Preços'!$A:$A,MATCH(24,$Z$8:$Z$458,0)+1),"Abrir oferta"),"")</f>
        <v/>
      </c>
      <c r="Y31">
        <f>SUBSTITUTE(SUBSTITUTE(SUBSTITUTE(SUBSTITUTE(SUBSTITUTE(SUBSTITUTE(SUBSTITUTE(SUBSTITUTE(SUBSTITUTE(SUBSTITUTE(SUBSTITUTE(SUBSTITUTE(SUBSTITUTE(SUBSTITUTE(LOWER('Base de Preços'!B25&amp;" "&amp;'Base de Preços'!C25&amp;" "&amp;'Base de Preços'!D25),"á","a"),"à","a"),"ã","a"),"â","a"),"é","e"),"ê","e"),"í","i"),"ó","o"),"ô","o"),"õ","o"),"ú","u"),"ç","c"),"-"," ")," ","")</f>
        <v/>
      </c>
      <c r="Z31">
        <f>IF($Z$2="","",IF(AND(ISNUMBER(SEARCH($Z$2,Y31)),OR($Z$3="",ISNUMBER(SEARCH($Z$3,Y31))),OR($Z$4="",ISNUMBER(SEARCH($Z$4,Y31)))),MAX($Z$7:Z30)+1,""))</f>
        <v/>
      </c>
    </row>
    <row r="32" ht="31.5" customHeight="1">
      <c r="B32" s="11">
        <f>IFERROR(IF(INDEX('Base de Preços'!$B:$B,MATCH(25,$Z$8:$Z$458,0)+1)="","",INDEX('Base de Preços'!$B:$B,MATCH(25,$Z$8:$Z$458,0)+1)),"")</f>
        <v/>
      </c>
      <c r="C32" s="12">
        <f>IFERROR(IF(INDEX('Base de Preços'!$C:$C,MATCH(25,$Z$8:$Z$458,0)+1)="","",INDEX('Base de Preços'!$C:$C,MATCH(25,$Z$8:$Z$458,0)+1)),"")</f>
        <v/>
      </c>
      <c r="D32" s="13">
        <f>IFERROR(IF(INDEX('Base de Preços'!$E:$E,MATCH(25,$Z$8:$Z$458,0)+1)="","",INDEX('Base de Preços'!$E:$E,MATCH(25,$Z$8:$Z$458,0)+1)),"")</f>
        <v/>
      </c>
      <c r="E32" s="14">
        <f>IFERROR(IF(INDEX('Base de Preços'!$F:$F,MATCH(25,$Z$8:$Z$458,0)+1)="","",INDEX('Base de Preços'!$F:$F,MATCH(25,$Z$8:$Z$458,0)+1)),"")</f>
        <v/>
      </c>
      <c r="F32" s="15">
        <f>IFERROR(HYPERLINK(INDEX('Base de Preços'!$A:$A,MATCH(25,$Z$8:$Z$458,0)+1),"Abrir oferta"),"")</f>
        <v/>
      </c>
      <c r="Y32">
        <f>SUBSTITUTE(SUBSTITUTE(SUBSTITUTE(SUBSTITUTE(SUBSTITUTE(SUBSTITUTE(SUBSTITUTE(SUBSTITUTE(SUBSTITUTE(SUBSTITUTE(SUBSTITUTE(SUBSTITUTE(SUBSTITUTE(SUBSTITUTE(LOWER('Base de Preços'!B26&amp;" "&amp;'Base de Preços'!C26&amp;" "&amp;'Base de Preços'!D26),"á","a"),"à","a"),"ã","a"),"â","a"),"é","e"),"ê","e"),"í","i"),"ó","o"),"ô","o"),"õ","o"),"ú","u"),"ç","c"),"-"," ")," ","")</f>
        <v/>
      </c>
      <c r="Z32">
        <f>IF($Z$2="","",IF(AND(ISNUMBER(SEARCH($Z$2,Y32)),OR($Z$3="",ISNUMBER(SEARCH($Z$3,Y32))),OR($Z$4="",ISNUMBER(SEARCH($Z$4,Y32)))),MAX($Z$7:Z31)+1,""))</f>
        <v/>
      </c>
    </row>
    <row r="33" ht="31.5" customHeight="1">
      <c r="B33" s="11">
        <f>IFERROR(IF(INDEX('Base de Preços'!$B:$B,MATCH(26,$Z$8:$Z$458,0)+1)="","",INDEX('Base de Preços'!$B:$B,MATCH(26,$Z$8:$Z$458,0)+1)),"")</f>
        <v/>
      </c>
      <c r="C33" s="12">
        <f>IFERROR(IF(INDEX('Base de Preços'!$C:$C,MATCH(26,$Z$8:$Z$458,0)+1)="","",INDEX('Base de Preços'!$C:$C,MATCH(26,$Z$8:$Z$458,0)+1)),"")</f>
        <v/>
      </c>
      <c r="D33" s="13">
        <f>IFERROR(IF(INDEX('Base de Preços'!$E:$E,MATCH(26,$Z$8:$Z$458,0)+1)="","",INDEX('Base de Preços'!$E:$E,MATCH(26,$Z$8:$Z$458,0)+1)),"")</f>
        <v/>
      </c>
      <c r="E33" s="14">
        <f>IFERROR(IF(INDEX('Base de Preços'!$F:$F,MATCH(26,$Z$8:$Z$458,0)+1)="","",INDEX('Base de Preços'!$F:$F,MATCH(26,$Z$8:$Z$458,0)+1)),"")</f>
        <v/>
      </c>
      <c r="F33" s="15">
        <f>IFERROR(HYPERLINK(INDEX('Base de Preços'!$A:$A,MATCH(26,$Z$8:$Z$458,0)+1),"Abrir oferta"),"")</f>
        <v/>
      </c>
      <c r="Y33">
        <f>SUBSTITUTE(SUBSTITUTE(SUBSTITUTE(SUBSTITUTE(SUBSTITUTE(SUBSTITUTE(SUBSTITUTE(SUBSTITUTE(SUBSTITUTE(SUBSTITUTE(SUBSTITUTE(SUBSTITUTE(SUBSTITUTE(SUBSTITUTE(LOWER('Base de Preços'!B27&amp;" "&amp;'Base de Preços'!C27&amp;" "&amp;'Base de Preços'!D27),"á","a"),"à","a"),"ã","a"),"â","a"),"é","e"),"ê","e"),"í","i"),"ó","o"),"ô","o"),"õ","o"),"ú","u"),"ç","c"),"-"," ")," ","")</f>
        <v/>
      </c>
      <c r="Z33">
        <f>IF($Z$2="","",IF(AND(ISNUMBER(SEARCH($Z$2,Y33)),OR($Z$3="",ISNUMBER(SEARCH($Z$3,Y33))),OR($Z$4="",ISNUMBER(SEARCH($Z$4,Y33)))),MAX($Z$7:Z32)+1,""))</f>
        <v/>
      </c>
    </row>
    <row r="34" ht="31.5" customHeight="1">
      <c r="B34" s="11">
        <f>IFERROR(IF(INDEX('Base de Preços'!$B:$B,MATCH(27,$Z$8:$Z$458,0)+1)="","",INDEX('Base de Preços'!$B:$B,MATCH(27,$Z$8:$Z$458,0)+1)),"")</f>
        <v/>
      </c>
      <c r="C34" s="12">
        <f>IFERROR(IF(INDEX('Base de Preços'!$C:$C,MATCH(27,$Z$8:$Z$458,0)+1)="","",INDEX('Base de Preços'!$C:$C,MATCH(27,$Z$8:$Z$458,0)+1)),"")</f>
        <v/>
      </c>
      <c r="D34" s="13">
        <f>IFERROR(IF(INDEX('Base de Preços'!$E:$E,MATCH(27,$Z$8:$Z$458,0)+1)="","",INDEX('Base de Preços'!$E:$E,MATCH(27,$Z$8:$Z$458,0)+1)),"")</f>
        <v/>
      </c>
      <c r="E34" s="14">
        <f>IFERROR(IF(INDEX('Base de Preços'!$F:$F,MATCH(27,$Z$8:$Z$458,0)+1)="","",INDEX('Base de Preços'!$F:$F,MATCH(27,$Z$8:$Z$458,0)+1)),"")</f>
        <v/>
      </c>
      <c r="F34" s="15">
        <f>IFERROR(HYPERLINK(INDEX('Base de Preços'!$A:$A,MATCH(27,$Z$8:$Z$458,0)+1),"Abrir oferta"),"")</f>
        <v/>
      </c>
      <c r="Y34">
        <f>SUBSTITUTE(SUBSTITUTE(SUBSTITUTE(SUBSTITUTE(SUBSTITUTE(SUBSTITUTE(SUBSTITUTE(SUBSTITUTE(SUBSTITUTE(SUBSTITUTE(SUBSTITUTE(SUBSTITUTE(SUBSTITUTE(SUBSTITUTE(LOWER('Base de Preços'!B28&amp;" "&amp;'Base de Preços'!C28&amp;" "&amp;'Base de Preços'!D28),"á","a"),"à","a"),"ã","a"),"â","a"),"é","e"),"ê","e"),"í","i"),"ó","o"),"ô","o"),"õ","o"),"ú","u"),"ç","c"),"-"," ")," ","")</f>
        <v/>
      </c>
      <c r="Z34">
        <f>IF($Z$2="","",IF(AND(ISNUMBER(SEARCH($Z$2,Y34)),OR($Z$3="",ISNUMBER(SEARCH($Z$3,Y34))),OR($Z$4="",ISNUMBER(SEARCH($Z$4,Y34)))),MAX($Z$7:Z33)+1,""))</f>
        <v/>
      </c>
    </row>
    <row r="35" ht="31.5" customHeight="1">
      <c r="B35" s="11">
        <f>IFERROR(IF(INDEX('Base de Preços'!$B:$B,MATCH(28,$Z$8:$Z$458,0)+1)="","",INDEX('Base de Preços'!$B:$B,MATCH(28,$Z$8:$Z$458,0)+1)),"")</f>
        <v/>
      </c>
      <c r="C35" s="12">
        <f>IFERROR(IF(INDEX('Base de Preços'!$C:$C,MATCH(28,$Z$8:$Z$458,0)+1)="","",INDEX('Base de Preços'!$C:$C,MATCH(28,$Z$8:$Z$458,0)+1)),"")</f>
        <v/>
      </c>
      <c r="D35" s="13">
        <f>IFERROR(IF(INDEX('Base de Preços'!$E:$E,MATCH(28,$Z$8:$Z$458,0)+1)="","",INDEX('Base de Preços'!$E:$E,MATCH(28,$Z$8:$Z$458,0)+1)),"")</f>
        <v/>
      </c>
      <c r="E35" s="14">
        <f>IFERROR(IF(INDEX('Base de Preços'!$F:$F,MATCH(28,$Z$8:$Z$458,0)+1)="","",INDEX('Base de Preços'!$F:$F,MATCH(28,$Z$8:$Z$458,0)+1)),"")</f>
        <v/>
      </c>
      <c r="F35" s="15">
        <f>IFERROR(HYPERLINK(INDEX('Base de Preços'!$A:$A,MATCH(28,$Z$8:$Z$458,0)+1),"Abrir oferta"),"")</f>
        <v/>
      </c>
      <c r="Y35">
        <f>SUBSTITUTE(SUBSTITUTE(SUBSTITUTE(SUBSTITUTE(SUBSTITUTE(SUBSTITUTE(SUBSTITUTE(SUBSTITUTE(SUBSTITUTE(SUBSTITUTE(SUBSTITUTE(SUBSTITUTE(SUBSTITUTE(SUBSTITUTE(LOWER('Base de Preços'!B29&amp;" "&amp;'Base de Preços'!C29&amp;" "&amp;'Base de Preços'!D29),"á","a"),"à","a"),"ã","a"),"â","a"),"é","e"),"ê","e"),"í","i"),"ó","o"),"ô","o"),"õ","o"),"ú","u"),"ç","c"),"-"," ")," ","")</f>
        <v/>
      </c>
      <c r="Z35">
        <f>IF($Z$2="","",IF(AND(ISNUMBER(SEARCH($Z$2,Y35)),OR($Z$3="",ISNUMBER(SEARCH($Z$3,Y35))),OR($Z$4="",ISNUMBER(SEARCH($Z$4,Y35)))),MAX($Z$7:Z34)+1,""))</f>
        <v/>
      </c>
    </row>
    <row r="36" ht="31.5" customHeight="1">
      <c r="B36" s="11">
        <f>IFERROR(IF(INDEX('Base de Preços'!$B:$B,MATCH(29,$Z$8:$Z$458,0)+1)="","",INDEX('Base de Preços'!$B:$B,MATCH(29,$Z$8:$Z$458,0)+1)),"")</f>
        <v/>
      </c>
      <c r="C36" s="12">
        <f>IFERROR(IF(INDEX('Base de Preços'!$C:$C,MATCH(29,$Z$8:$Z$458,0)+1)="","",INDEX('Base de Preços'!$C:$C,MATCH(29,$Z$8:$Z$458,0)+1)),"")</f>
        <v/>
      </c>
      <c r="D36" s="13">
        <f>IFERROR(IF(INDEX('Base de Preços'!$E:$E,MATCH(29,$Z$8:$Z$458,0)+1)="","",INDEX('Base de Preços'!$E:$E,MATCH(29,$Z$8:$Z$458,0)+1)),"")</f>
        <v/>
      </c>
      <c r="E36" s="14">
        <f>IFERROR(IF(INDEX('Base de Preços'!$F:$F,MATCH(29,$Z$8:$Z$458,0)+1)="","",INDEX('Base de Preços'!$F:$F,MATCH(29,$Z$8:$Z$458,0)+1)),"")</f>
        <v/>
      </c>
      <c r="F36" s="15">
        <f>IFERROR(HYPERLINK(INDEX('Base de Preços'!$A:$A,MATCH(29,$Z$8:$Z$458,0)+1),"Abrir oferta"),"")</f>
        <v/>
      </c>
      <c r="Y36">
        <f>SUBSTITUTE(SUBSTITUTE(SUBSTITUTE(SUBSTITUTE(SUBSTITUTE(SUBSTITUTE(SUBSTITUTE(SUBSTITUTE(SUBSTITUTE(SUBSTITUTE(SUBSTITUTE(SUBSTITUTE(SUBSTITUTE(SUBSTITUTE(LOWER('Base de Preços'!B30&amp;" "&amp;'Base de Preços'!C30&amp;" "&amp;'Base de Preços'!D30),"á","a"),"à","a"),"ã","a"),"â","a"),"é","e"),"ê","e"),"í","i"),"ó","o"),"ô","o"),"õ","o"),"ú","u"),"ç","c"),"-"," ")," ","")</f>
        <v/>
      </c>
      <c r="Z36">
        <f>IF($Z$2="","",IF(AND(ISNUMBER(SEARCH($Z$2,Y36)),OR($Z$3="",ISNUMBER(SEARCH($Z$3,Y36))),OR($Z$4="",ISNUMBER(SEARCH($Z$4,Y36)))),MAX($Z$7:Z35)+1,""))</f>
        <v/>
      </c>
    </row>
    <row r="37" ht="31.5" customHeight="1">
      <c r="B37" s="11">
        <f>IFERROR(IF(INDEX('Base de Preços'!$B:$B,MATCH(30,$Z$8:$Z$458,0)+1)="","",INDEX('Base de Preços'!$B:$B,MATCH(30,$Z$8:$Z$458,0)+1)),"")</f>
        <v/>
      </c>
      <c r="C37" s="12">
        <f>IFERROR(IF(INDEX('Base de Preços'!$C:$C,MATCH(30,$Z$8:$Z$458,0)+1)="","",INDEX('Base de Preços'!$C:$C,MATCH(30,$Z$8:$Z$458,0)+1)),"")</f>
        <v/>
      </c>
      <c r="D37" s="13">
        <f>IFERROR(IF(INDEX('Base de Preços'!$E:$E,MATCH(30,$Z$8:$Z$458,0)+1)="","",INDEX('Base de Preços'!$E:$E,MATCH(30,$Z$8:$Z$458,0)+1)),"")</f>
        <v/>
      </c>
      <c r="E37" s="14">
        <f>IFERROR(IF(INDEX('Base de Preços'!$F:$F,MATCH(30,$Z$8:$Z$458,0)+1)="","",INDEX('Base de Preços'!$F:$F,MATCH(30,$Z$8:$Z$458,0)+1)),"")</f>
        <v/>
      </c>
      <c r="F37" s="15">
        <f>IFERROR(HYPERLINK(INDEX('Base de Preços'!$A:$A,MATCH(30,$Z$8:$Z$458,0)+1),"Abrir oferta"),"")</f>
        <v/>
      </c>
      <c r="Y37">
        <f>SUBSTITUTE(SUBSTITUTE(SUBSTITUTE(SUBSTITUTE(SUBSTITUTE(SUBSTITUTE(SUBSTITUTE(SUBSTITUTE(SUBSTITUTE(SUBSTITUTE(SUBSTITUTE(SUBSTITUTE(SUBSTITUTE(SUBSTITUTE(LOWER('Base de Preços'!B31&amp;" "&amp;'Base de Preços'!C31&amp;" "&amp;'Base de Preços'!D31),"á","a"),"à","a"),"ã","a"),"â","a"),"é","e"),"ê","e"),"í","i"),"ó","o"),"ô","o"),"õ","o"),"ú","u"),"ç","c"),"-"," ")," ","")</f>
        <v/>
      </c>
      <c r="Z37">
        <f>IF($Z$2="","",IF(AND(ISNUMBER(SEARCH($Z$2,Y37)),OR($Z$3="",ISNUMBER(SEARCH($Z$3,Y37))),OR($Z$4="",ISNUMBER(SEARCH($Z$4,Y37)))),MAX($Z$7:Z36)+1,""))</f>
        <v/>
      </c>
    </row>
    <row r="38" ht="31.5" customHeight="1">
      <c r="B38" s="11">
        <f>IFERROR(IF(INDEX('Base de Preços'!$B:$B,MATCH(31,$Z$8:$Z$458,0)+1)="","",INDEX('Base de Preços'!$B:$B,MATCH(31,$Z$8:$Z$458,0)+1)),"")</f>
        <v/>
      </c>
      <c r="C38" s="12">
        <f>IFERROR(IF(INDEX('Base de Preços'!$C:$C,MATCH(31,$Z$8:$Z$458,0)+1)="","",INDEX('Base de Preços'!$C:$C,MATCH(31,$Z$8:$Z$458,0)+1)),"")</f>
        <v/>
      </c>
      <c r="D38" s="13">
        <f>IFERROR(IF(INDEX('Base de Preços'!$E:$E,MATCH(31,$Z$8:$Z$458,0)+1)="","",INDEX('Base de Preços'!$E:$E,MATCH(31,$Z$8:$Z$458,0)+1)),"")</f>
        <v/>
      </c>
      <c r="E38" s="14">
        <f>IFERROR(IF(INDEX('Base de Preços'!$F:$F,MATCH(31,$Z$8:$Z$458,0)+1)="","",INDEX('Base de Preços'!$F:$F,MATCH(31,$Z$8:$Z$458,0)+1)),"")</f>
        <v/>
      </c>
      <c r="F38" s="15">
        <f>IFERROR(HYPERLINK(INDEX('Base de Preços'!$A:$A,MATCH(31,$Z$8:$Z$458,0)+1),"Abrir oferta"),"")</f>
        <v/>
      </c>
      <c r="Y38">
        <f>SUBSTITUTE(SUBSTITUTE(SUBSTITUTE(SUBSTITUTE(SUBSTITUTE(SUBSTITUTE(SUBSTITUTE(SUBSTITUTE(SUBSTITUTE(SUBSTITUTE(SUBSTITUTE(SUBSTITUTE(SUBSTITUTE(SUBSTITUTE(LOWER('Base de Preços'!B32&amp;" "&amp;'Base de Preços'!C32&amp;" "&amp;'Base de Preços'!D32),"á","a"),"à","a"),"ã","a"),"â","a"),"é","e"),"ê","e"),"í","i"),"ó","o"),"ô","o"),"õ","o"),"ú","u"),"ç","c"),"-"," ")," ","")</f>
        <v/>
      </c>
      <c r="Z38">
        <f>IF($Z$2="","",IF(AND(ISNUMBER(SEARCH($Z$2,Y38)),OR($Z$3="",ISNUMBER(SEARCH($Z$3,Y38))),OR($Z$4="",ISNUMBER(SEARCH($Z$4,Y38)))),MAX($Z$7:Z37)+1,""))</f>
        <v/>
      </c>
    </row>
    <row r="39" ht="31.5" customHeight="1">
      <c r="B39" s="11">
        <f>IFERROR(IF(INDEX('Base de Preços'!$B:$B,MATCH(32,$Z$8:$Z$458,0)+1)="","",INDEX('Base de Preços'!$B:$B,MATCH(32,$Z$8:$Z$458,0)+1)),"")</f>
        <v/>
      </c>
      <c r="C39" s="12">
        <f>IFERROR(IF(INDEX('Base de Preços'!$C:$C,MATCH(32,$Z$8:$Z$458,0)+1)="","",INDEX('Base de Preços'!$C:$C,MATCH(32,$Z$8:$Z$458,0)+1)),"")</f>
        <v/>
      </c>
      <c r="D39" s="13">
        <f>IFERROR(IF(INDEX('Base de Preços'!$E:$E,MATCH(32,$Z$8:$Z$458,0)+1)="","",INDEX('Base de Preços'!$E:$E,MATCH(32,$Z$8:$Z$458,0)+1)),"")</f>
        <v/>
      </c>
      <c r="E39" s="14">
        <f>IFERROR(IF(INDEX('Base de Preços'!$F:$F,MATCH(32,$Z$8:$Z$458,0)+1)="","",INDEX('Base de Preços'!$F:$F,MATCH(32,$Z$8:$Z$458,0)+1)),"")</f>
        <v/>
      </c>
      <c r="F39" s="15">
        <f>IFERROR(HYPERLINK(INDEX('Base de Preços'!$A:$A,MATCH(32,$Z$8:$Z$458,0)+1),"Abrir oferta"),"")</f>
        <v/>
      </c>
      <c r="Y39">
        <f>SUBSTITUTE(SUBSTITUTE(SUBSTITUTE(SUBSTITUTE(SUBSTITUTE(SUBSTITUTE(SUBSTITUTE(SUBSTITUTE(SUBSTITUTE(SUBSTITUTE(SUBSTITUTE(SUBSTITUTE(SUBSTITUTE(SUBSTITUTE(LOWER('Base de Preços'!B33&amp;" "&amp;'Base de Preços'!C33&amp;" "&amp;'Base de Preços'!D33),"á","a"),"à","a"),"ã","a"),"â","a"),"é","e"),"ê","e"),"í","i"),"ó","o"),"ô","o"),"õ","o"),"ú","u"),"ç","c"),"-"," ")," ","")</f>
        <v/>
      </c>
      <c r="Z39">
        <f>IF($Z$2="","",IF(AND(ISNUMBER(SEARCH($Z$2,Y39)),OR($Z$3="",ISNUMBER(SEARCH($Z$3,Y39))),OR($Z$4="",ISNUMBER(SEARCH($Z$4,Y39)))),MAX($Z$7:Z38)+1,""))</f>
        <v/>
      </c>
    </row>
    <row r="40" ht="31.5" customHeight="1">
      <c r="B40" s="11">
        <f>IFERROR(IF(INDEX('Base de Preços'!$B:$B,MATCH(33,$Z$8:$Z$458,0)+1)="","",INDEX('Base de Preços'!$B:$B,MATCH(33,$Z$8:$Z$458,0)+1)),"")</f>
        <v/>
      </c>
      <c r="C40" s="12">
        <f>IFERROR(IF(INDEX('Base de Preços'!$C:$C,MATCH(33,$Z$8:$Z$458,0)+1)="","",INDEX('Base de Preços'!$C:$C,MATCH(33,$Z$8:$Z$458,0)+1)),"")</f>
        <v/>
      </c>
      <c r="D40" s="13">
        <f>IFERROR(IF(INDEX('Base de Preços'!$E:$E,MATCH(33,$Z$8:$Z$458,0)+1)="","",INDEX('Base de Preços'!$E:$E,MATCH(33,$Z$8:$Z$458,0)+1)),"")</f>
        <v/>
      </c>
      <c r="E40" s="14">
        <f>IFERROR(IF(INDEX('Base de Preços'!$F:$F,MATCH(33,$Z$8:$Z$458,0)+1)="","",INDEX('Base de Preços'!$F:$F,MATCH(33,$Z$8:$Z$458,0)+1)),"")</f>
        <v/>
      </c>
      <c r="F40" s="15">
        <f>IFERROR(HYPERLINK(INDEX('Base de Preços'!$A:$A,MATCH(33,$Z$8:$Z$458,0)+1),"Abrir oferta"),"")</f>
        <v/>
      </c>
      <c r="Y40">
        <f>SUBSTITUTE(SUBSTITUTE(SUBSTITUTE(SUBSTITUTE(SUBSTITUTE(SUBSTITUTE(SUBSTITUTE(SUBSTITUTE(SUBSTITUTE(SUBSTITUTE(SUBSTITUTE(SUBSTITUTE(SUBSTITUTE(SUBSTITUTE(LOWER('Base de Preços'!B34&amp;" "&amp;'Base de Preços'!C34&amp;" "&amp;'Base de Preços'!D34),"á","a"),"à","a"),"ã","a"),"â","a"),"é","e"),"ê","e"),"í","i"),"ó","o"),"ô","o"),"õ","o"),"ú","u"),"ç","c"),"-"," ")," ","")</f>
        <v/>
      </c>
      <c r="Z40">
        <f>IF($Z$2="","",IF(AND(ISNUMBER(SEARCH($Z$2,Y40)),OR($Z$3="",ISNUMBER(SEARCH($Z$3,Y40))),OR($Z$4="",ISNUMBER(SEARCH($Z$4,Y40)))),MAX($Z$7:Z39)+1,""))</f>
        <v/>
      </c>
    </row>
    <row r="41" ht="31.5" customHeight="1">
      <c r="B41" s="11">
        <f>IFERROR(IF(INDEX('Base de Preços'!$B:$B,MATCH(34,$Z$8:$Z$458,0)+1)="","",INDEX('Base de Preços'!$B:$B,MATCH(34,$Z$8:$Z$458,0)+1)),"")</f>
        <v/>
      </c>
      <c r="C41" s="12">
        <f>IFERROR(IF(INDEX('Base de Preços'!$C:$C,MATCH(34,$Z$8:$Z$458,0)+1)="","",INDEX('Base de Preços'!$C:$C,MATCH(34,$Z$8:$Z$458,0)+1)),"")</f>
        <v/>
      </c>
      <c r="D41" s="13">
        <f>IFERROR(IF(INDEX('Base de Preços'!$E:$E,MATCH(34,$Z$8:$Z$458,0)+1)="","",INDEX('Base de Preços'!$E:$E,MATCH(34,$Z$8:$Z$458,0)+1)),"")</f>
        <v/>
      </c>
      <c r="E41" s="14">
        <f>IFERROR(IF(INDEX('Base de Preços'!$F:$F,MATCH(34,$Z$8:$Z$458,0)+1)="","",INDEX('Base de Preços'!$F:$F,MATCH(34,$Z$8:$Z$458,0)+1)),"")</f>
        <v/>
      </c>
      <c r="F41" s="15">
        <f>IFERROR(HYPERLINK(INDEX('Base de Preços'!$A:$A,MATCH(34,$Z$8:$Z$458,0)+1),"Abrir oferta"),"")</f>
        <v/>
      </c>
      <c r="Y41">
        <f>SUBSTITUTE(SUBSTITUTE(SUBSTITUTE(SUBSTITUTE(SUBSTITUTE(SUBSTITUTE(SUBSTITUTE(SUBSTITUTE(SUBSTITUTE(SUBSTITUTE(SUBSTITUTE(SUBSTITUTE(SUBSTITUTE(SUBSTITUTE(LOWER('Base de Preços'!B35&amp;" "&amp;'Base de Preços'!C35&amp;" "&amp;'Base de Preços'!D35),"á","a"),"à","a"),"ã","a"),"â","a"),"é","e"),"ê","e"),"í","i"),"ó","o"),"ô","o"),"õ","o"),"ú","u"),"ç","c"),"-"," ")," ","")</f>
        <v/>
      </c>
      <c r="Z41">
        <f>IF($Z$2="","",IF(AND(ISNUMBER(SEARCH($Z$2,Y41)),OR($Z$3="",ISNUMBER(SEARCH($Z$3,Y41))),OR($Z$4="",ISNUMBER(SEARCH($Z$4,Y41)))),MAX($Z$7:Z40)+1,""))</f>
        <v/>
      </c>
    </row>
    <row r="42" ht="31.5" customHeight="1">
      <c r="B42" s="11">
        <f>IFERROR(IF(INDEX('Base de Preços'!$B:$B,MATCH(35,$Z$8:$Z$458,0)+1)="","",INDEX('Base de Preços'!$B:$B,MATCH(35,$Z$8:$Z$458,0)+1)),"")</f>
        <v/>
      </c>
      <c r="C42" s="12">
        <f>IFERROR(IF(INDEX('Base de Preços'!$C:$C,MATCH(35,$Z$8:$Z$458,0)+1)="","",INDEX('Base de Preços'!$C:$C,MATCH(35,$Z$8:$Z$458,0)+1)),"")</f>
        <v/>
      </c>
      <c r="D42" s="13">
        <f>IFERROR(IF(INDEX('Base de Preços'!$E:$E,MATCH(35,$Z$8:$Z$458,0)+1)="","",INDEX('Base de Preços'!$E:$E,MATCH(35,$Z$8:$Z$458,0)+1)),"")</f>
        <v/>
      </c>
      <c r="E42" s="14">
        <f>IFERROR(IF(INDEX('Base de Preços'!$F:$F,MATCH(35,$Z$8:$Z$458,0)+1)="","",INDEX('Base de Preços'!$F:$F,MATCH(35,$Z$8:$Z$458,0)+1)),"")</f>
        <v/>
      </c>
      <c r="F42" s="15">
        <f>IFERROR(HYPERLINK(INDEX('Base de Preços'!$A:$A,MATCH(35,$Z$8:$Z$458,0)+1),"Abrir oferta"),"")</f>
        <v/>
      </c>
      <c r="Y42">
        <f>SUBSTITUTE(SUBSTITUTE(SUBSTITUTE(SUBSTITUTE(SUBSTITUTE(SUBSTITUTE(SUBSTITUTE(SUBSTITUTE(SUBSTITUTE(SUBSTITUTE(SUBSTITUTE(SUBSTITUTE(SUBSTITUTE(SUBSTITUTE(LOWER('Base de Preços'!B36&amp;" "&amp;'Base de Preços'!C36&amp;" "&amp;'Base de Preços'!D36),"á","a"),"à","a"),"ã","a"),"â","a"),"é","e"),"ê","e"),"í","i"),"ó","o"),"ô","o"),"õ","o"),"ú","u"),"ç","c"),"-"," ")," ","")</f>
        <v/>
      </c>
      <c r="Z42">
        <f>IF($Z$2="","",IF(AND(ISNUMBER(SEARCH($Z$2,Y42)),OR($Z$3="",ISNUMBER(SEARCH($Z$3,Y42))),OR($Z$4="",ISNUMBER(SEARCH($Z$4,Y42)))),MAX($Z$7:Z41)+1,""))</f>
        <v/>
      </c>
    </row>
    <row r="43" ht="31.5" customHeight="1">
      <c r="B43" s="11">
        <f>IFERROR(IF(INDEX('Base de Preços'!$B:$B,MATCH(36,$Z$8:$Z$458,0)+1)="","",INDEX('Base de Preços'!$B:$B,MATCH(36,$Z$8:$Z$458,0)+1)),"")</f>
        <v/>
      </c>
      <c r="C43" s="12">
        <f>IFERROR(IF(INDEX('Base de Preços'!$C:$C,MATCH(36,$Z$8:$Z$458,0)+1)="","",INDEX('Base de Preços'!$C:$C,MATCH(36,$Z$8:$Z$458,0)+1)),"")</f>
        <v/>
      </c>
      <c r="D43" s="13">
        <f>IFERROR(IF(INDEX('Base de Preços'!$E:$E,MATCH(36,$Z$8:$Z$458,0)+1)="","",INDEX('Base de Preços'!$E:$E,MATCH(36,$Z$8:$Z$458,0)+1)),"")</f>
        <v/>
      </c>
      <c r="E43" s="14">
        <f>IFERROR(IF(INDEX('Base de Preços'!$F:$F,MATCH(36,$Z$8:$Z$458,0)+1)="","",INDEX('Base de Preços'!$F:$F,MATCH(36,$Z$8:$Z$458,0)+1)),"")</f>
        <v/>
      </c>
      <c r="F43" s="15">
        <f>IFERROR(HYPERLINK(INDEX('Base de Preços'!$A:$A,MATCH(36,$Z$8:$Z$458,0)+1),"Abrir oferta"),"")</f>
        <v/>
      </c>
      <c r="Y43">
        <f>SUBSTITUTE(SUBSTITUTE(SUBSTITUTE(SUBSTITUTE(SUBSTITUTE(SUBSTITUTE(SUBSTITUTE(SUBSTITUTE(SUBSTITUTE(SUBSTITUTE(SUBSTITUTE(SUBSTITUTE(SUBSTITUTE(SUBSTITUTE(LOWER('Base de Preços'!B37&amp;" "&amp;'Base de Preços'!C37&amp;" "&amp;'Base de Preços'!D37),"á","a"),"à","a"),"ã","a"),"â","a"),"é","e"),"ê","e"),"í","i"),"ó","o"),"ô","o"),"õ","o"),"ú","u"),"ç","c"),"-"," ")," ","")</f>
        <v/>
      </c>
      <c r="Z43">
        <f>IF($Z$2="","",IF(AND(ISNUMBER(SEARCH($Z$2,Y43)),OR($Z$3="",ISNUMBER(SEARCH($Z$3,Y43))),OR($Z$4="",ISNUMBER(SEARCH($Z$4,Y43)))),MAX($Z$7:Z42)+1,""))</f>
        <v/>
      </c>
    </row>
    <row r="44" ht="31.5" customHeight="1">
      <c r="B44" s="11">
        <f>IFERROR(IF(INDEX('Base de Preços'!$B:$B,MATCH(37,$Z$8:$Z$458,0)+1)="","",INDEX('Base de Preços'!$B:$B,MATCH(37,$Z$8:$Z$458,0)+1)),"")</f>
        <v/>
      </c>
      <c r="C44" s="12">
        <f>IFERROR(IF(INDEX('Base de Preços'!$C:$C,MATCH(37,$Z$8:$Z$458,0)+1)="","",INDEX('Base de Preços'!$C:$C,MATCH(37,$Z$8:$Z$458,0)+1)),"")</f>
        <v/>
      </c>
      <c r="D44" s="13">
        <f>IFERROR(IF(INDEX('Base de Preços'!$E:$E,MATCH(37,$Z$8:$Z$458,0)+1)="","",INDEX('Base de Preços'!$E:$E,MATCH(37,$Z$8:$Z$458,0)+1)),"")</f>
        <v/>
      </c>
      <c r="E44" s="14">
        <f>IFERROR(IF(INDEX('Base de Preços'!$F:$F,MATCH(37,$Z$8:$Z$458,0)+1)="","",INDEX('Base de Preços'!$F:$F,MATCH(37,$Z$8:$Z$458,0)+1)),"")</f>
        <v/>
      </c>
      <c r="F44" s="15">
        <f>IFERROR(HYPERLINK(INDEX('Base de Preços'!$A:$A,MATCH(37,$Z$8:$Z$458,0)+1),"Abrir oferta"),"")</f>
        <v/>
      </c>
      <c r="Y44">
        <f>SUBSTITUTE(SUBSTITUTE(SUBSTITUTE(SUBSTITUTE(SUBSTITUTE(SUBSTITUTE(SUBSTITUTE(SUBSTITUTE(SUBSTITUTE(SUBSTITUTE(SUBSTITUTE(SUBSTITUTE(SUBSTITUTE(SUBSTITUTE(LOWER('Base de Preços'!B38&amp;" "&amp;'Base de Preços'!C38&amp;" "&amp;'Base de Preços'!D38),"á","a"),"à","a"),"ã","a"),"â","a"),"é","e"),"ê","e"),"í","i"),"ó","o"),"ô","o"),"õ","o"),"ú","u"),"ç","c"),"-"," ")," ","")</f>
        <v/>
      </c>
      <c r="Z44">
        <f>IF($Z$2="","",IF(AND(ISNUMBER(SEARCH($Z$2,Y44)),OR($Z$3="",ISNUMBER(SEARCH($Z$3,Y44))),OR($Z$4="",ISNUMBER(SEARCH($Z$4,Y44)))),MAX($Z$7:Z43)+1,""))</f>
        <v/>
      </c>
    </row>
    <row r="45" ht="31.5" customHeight="1">
      <c r="B45" s="11">
        <f>IFERROR(IF(INDEX('Base de Preços'!$B:$B,MATCH(38,$Z$8:$Z$458,0)+1)="","",INDEX('Base de Preços'!$B:$B,MATCH(38,$Z$8:$Z$458,0)+1)),"")</f>
        <v/>
      </c>
      <c r="C45" s="12">
        <f>IFERROR(IF(INDEX('Base de Preços'!$C:$C,MATCH(38,$Z$8:$Z$458,0)+1)="","",INDEX('Base de Preços'!$C:$C,MATCH(38,$Z$8:$Z$458,0)+1)),"")</f>
        <v/>
      </c>
      <c r="D45" s="13">
        <f>IFERROR(IF(INDEX('Base de Preços'!$E:$E,MATCH(38,$Z$8:$Z$458,0)+1)="","",INDEX('Base de Preços'!$E:$E,MATCH(38,$Z$8:$Z$458,0)+1)),"")</f>
        <v/>
      </c>
      <c r="E45" s="14">
        <f>IFERROR(IF(INDEX('Base de Preços'!$F:$F,MATCH(38,$Z$8:$Z$458,0)+1)="","",INDEX('Base de Preços'!$F:$F,MATCH(38,$Z$8:$Z$458,0)+1)),"")</f>
        <v/>
      </c>
      <c r="F45" s="15">
        <f>IFERROR(HYPERLINK(INDEX('Base de Preços'!$A:$A,MATCH(38,$Z$8:$Z$458,0)+1),"Abrir oferta"),"")</f>
        <v/>
      </c>
      <c r="Y45">
        <f>SUBSTITUTE(SUBSTITUTE(SUBSTITUTE(SUBSTITUTE(SUBSTITUTE(SUBSTITUTE(SUBSTITUTE(SUBSTITUTE(SUBSTITUTE(SUBSTITUTE(SUBSTITUTE(SUBSTITUTE(SUBSTITUTE(SUBSTITUTE(LOWER('Base de Preços'!B39&amp;" "&amp;'Base de Preços'!C39&amp;" "&amp;'Base de Preços'!D39),"á","a"),"à","a"),"ã","a"),"â","a"),"é","e"),"ê","e"),"í","i"),"ó","o"),"ô","o"),"õ","o"),"ú","u"),"ç","c"),"-"," ")," ","")</f>
        <v/>
      </c>
      <c r="Z45">
        <f>IF($Z$2="","",IF(AND(ISNUMBER(SEARCH($Z$2,Y45)),OR($Z$3="",ISNUMBER(SEARCH($Z$3,Y45))),OR($Z$4="",ISNUMBER(SEARCH($Z$4,Y45)))),MAX($Z$7:Z44)+1,""))</f>
        <v/>
      </c>
    </row>
    <row r="46" ht="31.5" customHeight="1">
      <c r="B46" s="11">
        <f>IFERROR(IF(INDEX('Base de Preços'!$B:$B,MATCH(39,$Z$8:$Z$458,0)+1)="","",INDEX('Base de Preços'!$B:$B,MATCH(39,$Z$8:$Z$458,0)+1)),"")</f>
        <v/>
      </c>
      <c r="C46" s="12">
        <f>IFERROR(IF(INDEX('Base de Preços'!$C:$C,MATCH(39,$Z$8:$Z$458,0)+1)="","",INDEX('Base de Preços'!$C:$C,MATCH(39,$Z$8:$Z$458,0)+1)),"")</f>
        <v/>
      </c>
      <c r="D46" s="13">
        <f>IFERROR(IF(INDEX('Base de Preços'!$E:$E,MATCH(39,$Z$8:$Z$458,0)+1)="","",INDEX('Base de Preços'!$E:$E,MATCH(39,$Z$8:$Z$458,0)+1)),"")</f>
        <v/>
      </c>
      <c r="E46" s="14">
        <f>IFERROR(IF(INDEX('Base de Preços'!$F:$F,MATCH(39,$Z$8:$Z$458,0)+1)="","",INDEX('Base de Preços'!$F:$F,MATCH(39,$Z$8:$Z$458,0)+1)),"")</f>
        <v/>
      </c>
      <c r="F46" s="15">
        <f>IFERROR(HYPERLINK(INDEX('Base de Preços'!$A:$A,MATCH(39,$Z$8:$Z$458,0)+1),"Abrir oferta"),"")</f>
        <v/>
      </c>
      <c r="Y46">
        <f>SUBSTITUTE(SUBSTITUTE(SUBSTITUTE(SUBSTITUTE(SUBSTITUTE(SUBSTITUTE(SUBSTITUTE(SUBSTITUTE(SUBSTITUTE(SUBSTITUTE(SUBSTITUTE(SUBSTITUTE(SUBSTITUTE(SUBSTITUTE(LOWER('Base de Preços'!B40&amp;" "&amp;'Base de Preços'!C40&amp;" "&amp;'Base de Preços'!D40),"á","a"),"à","a"),"ã","a"),"â","a"),"é","e"),"ê","e"),"í","i"),"ó","o"),"ô","o"),"õ","o"),"ú","u"),"ç","c"),"-"," ")," ","")</f>
        <v/>
      </c>
      <c r="Z46">
        <f>IF($Z$2="","",IF(AND(ISNUMBER(SEARCH($Z$2,Y46)),OR($Z$3="",ISNUMBER(SEARCH($Z$3,Y46))),OR($Z$4="",ISNUMBER(SEARCH($Z$4,Y46)))),MAX($Z$7:Z45)+1,""))</f>
        <v/>
      </c>
    </row>
    <row r="47" ht="31.5" customHeight="1">
      <c r="B47" s="11">
        <f>IFERROR(IF(INDEX('Base de Preços'!$B:$B,MATCH(40,$Z$8:$Z$458,0)+1)="","",INDEX('Base de Preços'!$B:$B,MATCH(40,$Z$8:$Z$458,0)+1)),"")</f>
        <v/>
      </c>
      <c r="C47" s="12">
        <f>IFERROR(IF(INDEX('Base de Preços'!$C:$C,MATCH(40,$Z$8:$Z$458,0)+1)="","",INDEX('Base de Preços'!$C:$C,MATCH(40,$Z$8:$Z$458,0)+1)),"")</f>
        <v/>
      </c>
      <c r="D47" s="13">
        <f>IFERROR(IF(INDEX('Base de Preços'!$E:$E,MATCH(40,$Z$8:$Z$458,0)+1)="","",INDEX('Base de Preços'!$E:$E,MATCH(40,$Z$8:$Z$458,0)+1)),"")</f>
        <v/>
      </c>
      <c r="E47" s="14">
        <f>IFERROR(IF(INDEX('Base de Preços'!$F:$F,MATCH(40,$Z$8:$Z$458,0)+1)="","",INDEX('Base de Preços'!$F:$F,MATCH(40,$Z$8:$Z$458,0)+1)),"")</f>
        <v/>
      </c>
      <c r="F47" s="15">
        <f>IFERROR(HYPERLINK(INDEX('Base de Preços'!$A:$A,MATCH(40,$Z$8:$Z$458,0)+1),"Abrir oferta"),"")</f>
        <v/>
      </c>
      <c r="Y47">
        <f>SUBSTITUTE(SUBSTITUTE(SUBSTITUTE(SUBSTITUTE(SUBSTITUTE(SUBSTITUTE(SUBSTITUTE(SUBSTITUTE(SUBSTITUTE(SUBSTITUTE(SUBSTITUTE(SUBSTITUTE(SUBSTITUTE(SUBSTITUTE(LOWER('Base de Preços'!B41&amp;" "&amp;'Base de Preços'!C41&amp;" "&amp;'Base de Preços'!D41),"á","a"),"à","a"),"ã","a"),"â","a"),"é","e"),"ê","e"),"í","i"),"ó","o"),"ô","o"),"õ","o"),"ú","u"),"ç","c"),"-"," ")," ","")</f>
        <v/>
      </c>
      <c r="Z47">
        <f>IF($Z$2="","",IF(AND(ISNUMBER(SEARCH($Z$2,Y47)),OR($Z$3="",ISNUMBER(SEARCH($Z$3,Y47))),OR($Z$4="",ISNUMBER(SEARCH($Z$4,Y47)))),MAX($Z$7:Z46)+1,""))</f>
        <v/>
      </c>
    </row>
    <row r="48" ht="31.5" customHeight="1">
      <c r="B48" s="11">
        <f>IFERROR(IF(INDEX('Base de Preços'!$B:$B,MATCH(41,$Z$8:$Z$458,0)+1)="","",INDEX('Base de Preços'!$B:$B,MATCH(41,$Z$8:$Z$458,0)+1)),"")</f>
        <v/>
      </c>
      <c r="C48" s="12">
        <f>IFERROR(IF(INDEX('Base de Preços'!$C:$C,MATCH(41,$Z$8:$Z$458,0)+1)="","",INDEX('Base de Preços'!$C:$C,MATCH(41,$Z$8:$Z$458,0)+1)),"")</f>
        <v/>
      </c>
      <c r="D48" s="13">
        <f>IFERROR(IF(INDEX('Base de Preços'!$E:$E,MATCH(41,$Z$8:$Z$458,0)+1)="","",INDEX('Base de Preços'!$E:$E,MATCH(41,$Z$8:$Z$458,0)+1)),"")</f>
        <v/>
      </c>
      <c r="E48" s="14">
        <f>IFERROR(IF(INDEX('Base de Preços'!$F:$F,MATCH(41,$Z$8:$Z$458,0)+1)="","",INDEX('Base de Preços'!$F:$F,MATCH(41,$Z$8:$Z$458,0)+1)),"")</f>
        <v/>
      </c>
      <c r="F48" s="15">
        <f>IFERROR(HYPERLINK(INDEX('Base de Preços'!$A:$A,MATCH(41,$Z$8:$Z$458,0)+1),"Abrir oferta"),"")</f>
        <v/>
      </c>
      <c r="Y48">
        <f>SUBSTITUTE(SUBSTITUTE(SUBSTITUTE(SUBSTITUTE(SUBSTITUTE(SUBSTITUTE(SUBSTITUTE(SUBSTITUTE(SUBSTITUTE(SUBSTITUTE(SUBSTITUTE(SUBSTITUTE(SUBSTITUTE(SUBSTITUTE(LOWER('Base de Preços'!B42&amp;" "&amp;'Base de Preços'!C42&amp;" "&amp;'Base de Preços'!D42),"á","a"),"à","a"),"ã","a"),"â","a"),"é","e"),"ê","e"),"í","i"),"ó","o"),"ô","o"),"õ","o"),"ú","u"),"ç","c"),"-"," ")," ","")</f>
        <v/>
      </c>
      <c r="Z48">
        <f>IF($Z$2="","",IF(AND(ISNUMBER(SEARCH($Z$2,Y48)),OR($Z$3="",ISNUMBER(SEARCH($Z$3,Y48))),OR($Z$4="",ISNUMBER(SEARCH($Z$4,Y48)))),MAX($Z$7:Z47)+1,""))</f>
        <v/>
      </c>
    </row>
    <row r="49" ht="31.5" customHeight="1">
      <c r="B49" s="11">
        <f>IFERROR(IF(INDEX('Base de Preços'!$B:$B,MATCH(42,$Z$8:$Z$458,0)+1)="","",INDEX('Base de Preços'!$B:$B,MATCH(42,$Z$8:$Z$458,0)+1)),"")</f>
        <v/>
      </c>
      <c r="C49" s="12">
        <f>IFERROR(IF(INDEX('Base de Preços'!$C:$C,MATCH(42,$Z$8:$Z$458,0)+1)="","",INDEX('Base de Preços'!$C:$C,MATCH(42,$Z$8:$Z$458,0)+1)),"")</f>
        <v/>
      </c>
      <c r="D49" s="13">
        <f>IFERROR(IF(INDEX('Base de Preços'!$E:$E,MATCH(42,$Z$8:$Z$458,0)+1)="","",INDEX('Base de Preços'!$E:$E,MATCH(42,$Z$8:$Z$458,0)+1)),"")</f>
        <v/>
      </c>
      <c r="E49" s="14">
        <f>IFERROR(IF(INDEX('Base de Preços'!$F:$F,MATCH(42,$Z$8:$Z$458,0)+1)="","",INDEX('Base de Preços'!$F:$F,MATCH(42,$Z$8:$Z$458,0)+1)),"")</f>
        <v/>
      </c>
      <c r="F49" s="15">
        <f>IFERROR(HYPERLINK(INDEX('Base de Preços'!$A:$A,MATCH(42,$Z$8:$Z$458,0)+1),"Abrir oferta"),"")</f>
        <v/>
      </c>
      <c r="Y49">
        <f>SUBSTITUTE(SUBSTITUTE(SUBSTITUTE(SUBSTITUTE(SUBSTITUTE(SUBSTITUTE(SUBSTITUTE(SUBSTITUTE(SUBSTITUTE(SUBSTITUTE(SUBSTITUTE(SUBSTITUTE(SUBSTITUTE(SUBSTITUTE(LOWER('Base de Preços'!B43&amp;" "&amp;'Base de Preços'!C43&amp;" "&amp;'Base de Preços'!D43),"á","a"),"à","a"),"ã","a"),"â","a"),"é","e"),"ê","e"),"í","i"),"ó","o"),"ô","o"),"õ","o"),"ú","u"),"ç","c"),"-"," ")," ","")</f>
        <v/>
      </c>
      <c r="Z49">
        <f>IF($Z$2="","",IF(AND(ISNUMBER(SEARCH($Z$2,Y49)),OR($Z$3="",ISNUMBER(SEARCH($Z$3,Y49))),OR($Z$4="",ISNUMBER(SEARCH($Z$4,Y49)))),MAX($Z$7:Z48)+1,""))</f>
        <v/>
      </c>
    </row>
    <row r="50" ht="31.5" customHeight="1">
      <c r="B50" s="11">
        <f>IFERROR(IF(INDEX('Base de Preços'!$B:$B,MATCH(43,$Z$8:$Z$458,0)+1)="","",INDEX('Base de Preços'!$B:$B,MATCH(43,$Z$8:$Z$458,0)+1)),"")</f>
        <v/>
      </c>
      <c r="C50" s="12">
        <f>IFERROR(IF(INDEX('Base de Preços'!$C:$C,MATCH(43,$Z$8:$Z$458,0)+1)="","",INDEX('Base de Preços'!$C:$C,MATCH(43,$Z$8:$Z$458,0)+1)),"")</f>
        <v/>
      </c>
      <c r="D50" s="13">
        <f>IFERROR(IF(INDEX('Base de Preços'!$E:$E,MATCH(43,$Z$8:$Z$458,0)+1)="","",INDEX('Base de Preços'!$E:$E,MATCH(43,$Z$8:$Z$458,0)+1)),"")</f>
        <v/>
      </c>
      <c r="E50" s="14">
        <f>IFERROR(IF(INDEX('Base de Preços'!$F:$F,MATCH(43,$Z$8:$Z$458,0)+1)="","",INDEX('Base de Preços'!$F:$F,MATCH(43,$Z$8:$Z$458,0)+1)),"")</f>
        <v/>
      </c>
      <c r="F50" s="15">
        <f>IFERROR(HYPERLINK(INDEX('Base de Preços'!$A:$A,MATCH(43,$Z$8:$Z$458,0)+1),"Abrir oferta"),"")</f>
        <v/>
      </c>
      <c r="Y50">
        <f>SUBSTITUTE(SUBSTITUTE(SUBSTITUTE(SUBSTITUTE(SUBSTITUTE(SUBSTITUTE(SUBSTITUTE(SUBSTITUTE(SUBSTITUTE(SUBSTITUTE(SUBSTITUTE(SUBSTITUTE(SUBSTITUTE(SUBSTITUTE(LOWER('Base de Preços'!B44&amp;" "&amp;'Base de Preços'!C44&amp;" "&amp;'Base de Preços'!D44),"á","a"),"à","a"),"ã","a"),"â","a"),"é","e"),"ê","e"),"í","i"),"ó","o"),"ô","o"),"õ","o"),"ú","u"),"ç","c"),"-"," ")," ","")</f>
        <v/>
      </c>
      <c r="Z50">
        <f>IF($Z$2="","",IF(AND(ISNUMBER(SEARCH($Z$2,Y50)),OR($Z$3="",ISNUMBER(SEARCH($Z$3,Y50))),OR($Z$4="",ISNUMBER(SEARCH($Z$4,Y50)))),MAX($Z$7:Z49)+1,""))</f>
        <v/>
      </c>
    </row>
    <row r="51" ht="31.5" customHeight="1">
      <c r="B51" s="11">
        <f>IFERROR(IF(INDEX('Base de Preços'!$B:$B,MATCH(44,$Z$8:$Z$458,0)+1)="","",INDEX('Base de Preços'!$B:$B,MATCH(44,$Z$8:$Z$458,0)+1)),"")</f>
        <v/>
      </c>
      <c r="C51" s="12">
        <f>IFERROR(IF(INDEX('Base de Preços'!$C:$C,MATCH(44,$Z$8:$Z$458,0)+1)="","",INDEX('Base de Preços'!$C:$C,MATCH(44,$Z$8:$Z$458,0)+1)),"")</f>
        <v/>
      </c>
      <c r="D51" s="13">
        <f>IFERROR(IF(INDEX('Base de Preços'!$E:$E,MATCH(44,$Z$8:$Z$458,0)+1)="","",INDEX('Base de Preços'!$E:$E,MATCH(44,$Z$8:$Z$458,0)+1)),"")</f>
        <v/>
      </c>
      <c r="E51" s="14">
        <f>IFERROR(IF(INDEX('Base de Preços'!$F:$F,MATCH(44,$Z$8:$Z$458,0)+1)="","",INDEX('Base de Preços'!$F:$F,MATCH(44,$Z$8:$Z$458,0)+1)),"")</f>
        <v/>
      </c>
      <c r="F51" s="15">
        <f>IFERROR(HYPERLINK(INDEX('Base de Preços'!$A:$A,MATCH(44,$Z$8:$Z$458,0)+1),"Abrir oferta"),"")</f>
        <v/>
      </c>
      <c r="Y51">
        <f>SUBSTITUTE(SUBSTITUTE(SUBSTITUTE(SUBSTITUTE(SUBSTITUTE(SUBSTITUTE(SUBSTITUTE(SUBSTITUTE(SUBSTITUTE(SUBSTITUTE(SUBSTITUTE(SUBSTITUTE(SUBSTITUTE(SUBSTITUTE(LOWER('Base de Preços'!B45&amp;" "&amp;'Base de Preços'!C45&amp;" "&amp;'Base de Preços'!D45),"á","a"),"à","a"),"ã","a"),"â","a"),"é","e"),"ê","e"),"í","i"),"ó","o"),"ô","o"),"õ","o"),"ú","u"),"ç","c"),"-"," ")," ","")</f>
        <v/>
      </c>
      <c r="Z51">
        <f>IF($Z$2="","",IF(AND(ISNUMBER(SEARCH($Z$2,Y51)),OR($Z$3="",ISNUMBER(SEARCH($Z$3,Y51))),OR($Z$4="",ISNUMBER(SEARCH($Z$4,Y51)))),MAX($Z$7:Z50)+1,""))</f>
        <v/>
      </c>
    </row>
    <row r="52" ht="31.5" customHeight="1">
      <c r="B52" s="11">
        <f>IFERROR(IF(INDEX('Base de Preços'!$B:$B,MATCH(45,$Z$8:$Z$458,0)+1)="","",INDEX('Base de Preços'!$B:$B,MATCH(45,$Z$8:$Z$458,0)+1)),"")</f>
        <v/>
      </c>
      <c r="C52" s="12">
        <f>IFERROR(IF(INDEX('Base de Preços'!$C:$C,MATCH(45,$Z$8:$Z$458,0)+1)="","",INDEX('Base de Preços'!$C:$C,MATCH(45,$Z$8:$Z$458,0)+1)),"")</f>
        <v/>
      </c>
      <c r="D52" s="13">
        <f>IFERROR(IF(INDEX('Base de Preços'!$E:$E,MATCH(45,$Z$8:$Z$458,0)+1)="","",INDEX('Base de Preços'!$E:$E,MATCH(45,$Z$8:$Z$458,0)+1)),"")</f>
        <v/>
      </c>
      <c r="E52" s="14">
        <f>IFERROR(IF(INDEX('Base de Preços'!$F:$F,MATCH(45,$Z$8:$Z$458,0)+1)="","",INDEX('Base de Preços'!$F:$F,MATCH(45,$Z$8:$Z$458,0)+1)),"")</f>
        <v/>
      </c>
      <c r="F52" s="15">
        <f>IFERROR(HYPERLINK(INDEX('Base de Preços'!$A:$A,MATCH(45,$Z$8:$Z$458,0)+1),"Abrir oferta"),"")</f>
        <v/>
      </c>
      <c r="Y52">
        <f>SUBSTITUTE(SUBSTITUTE(SUBSTITUTE(SUBSTITUTE(SUBSTITUTE(SUBSTITUTE(SUBSTITUTE(SUBSTITUTE(SUBSTITUTE(SUBSTITUTE(SUBSTITUTE(SUBSTITUTE(SUBSTITUTE(SUBSTITUTE(LOWER('Base de Preços'!B46&amp;" "&amp;'Base de Preços'!C46&amp;" "&amp;'Base de Preços'!D46),"á","a"),"à","a"),"ã","a"),"â","a"),"é","e"),"ê","e"),"í","i"),"ó","o"),"ô","o"),"õ","o"),"ú","u"),"ç","c"),"-"," ")," ","")</f>
        <v/>
      </c>
      <c r="Z52">
        <f>IF($Z$2="","",IF(AND(ISNUMBER(SEARCH($Z$2,Y52)),OR($Z$3="",ISNUMBER(SEARCH($Z$3,Y52))),OR($Z$4="",ISNUMBER(SEARCH($Z$4,Y52)))),MAX($Z$7:Z51)+1,""))</f>
        <v/>
      </c>
    </row>
    <row r="53" ht="31.5" customHeight="1">
      <c r="B53" s="11">
        <f>IFERROR(IF(INDEX('Base de Preços'!$B:$B,MATCH(46,$Z$8:$Z$458,0)+1)="","",INDEX('Base de Preços'!$B:$B,MATCH(46,$Z$8:$Z$458,0)+1)),"")</f>
        <v/>
      </c>
      <c r="C53" s="12">
        <f>IFERROR(IF(INDEX('Base de Preços'!$C:$C,MATCH(46,$Z$8:$Z$458,0)+1)="","",INDEX('Base de Preços'!$C:$C,MATCH(46,$Z$8:$Z$458,0)+1)),"")</f>
        <v/>
      </c>
      <c r="D53" s="13">
        <f>IFERROR(IF(INDEX('Base de Preços'!$E:$E,MATCH(46,$Z$8:$Z$458,0)+1)="","",INDEX('Base de Preços'!$E:$E,MATCH(46,$Z$8:$Z$458,0)+1)),"")</f>
        <v/>
      </c>
      <c r="E53" s="14">
        <f>IFERROR(IF(INDEX('Base de Preços'!$F:$F,MATCH(46,$Z$8:$Z$458,0)+1)="","",INDEX('Base de Preços'!$F:$F,MATCH(46,$Z$8:$Z$458,0)+1)),"")</f>
        <v/>
      </c>
      <c r="F53" s="15">
        <f>IFERROR(HYPERLINK(INDEX('Base de Preços'!$A:$A,MATCH(46,$Z$8:$Z$458,0)+1),"Abrir oferta"),"")</f>
        <v/>
      </c>
      <c r="Y53">
        <f>SUBSTITUTE(SUBSTITUTE(SUBSTITUTE(SUBSTITUTE(SUBSTITUTE(SUBSTITUTE(SUBSTITUTE(SUBSTITUTE(SUBSTITUTE(SUBSTITUTE(SUBSTITUTE(SUBSTITUTE(SUBSTITUTE(SUBSTITUTE(LOWER('Base de Preços'!B47&amp;" "&amp;'Base de Preços'!C47&amp;" "&amp;'Base de Preços'!D47),"á","a"),"à","a"),"ã","a"),"â","a"),"é","e"),"ê","e"),"í","i"),"ó","o"),"ô","o"),"õ","o"),"ú","u"),"ç","c"),"-"," ")," ","")</f>
        <v/>
      </c>
      <c r="Z53">
        <f>IF($Z$2="","",IF(AND(ISNUMBER(SEARCH($Z$2,Y53)),OR($Z$3="",ISNUMBER(SEARCH($Z$3,Y53))),OR($Z$4="",ISNUMBER(SEARCH($Z$4,Y53)))),MAX($Z$7:Z52)+1,""))</f>
        <v/>
      </c>
    </row>
    <row r="54" ht="31.5" customHeight="1">
      <c r="B54" s="11">
        <f>IFERROR(IF(INDEX('Base de Preços'!$B:$B,MATCH(47,$Z$8:$Z$458,0)+1)="","",INDEX('Base de Preços'!$B:$B,MATCH(47,$Z$8:$Z$458,0)+1)),"")</f>
        <v/>
      </c>
      <c r="C54" s="12">
        <f>IFERROR(IF(INDEX('Base de Preços'!$C:$C,MATCH(47,$Z$8:$Z$458,0)+1)="","",INDEX('Base de Preços'!$C:$C,MATCH(47,$Z$8:$Z$458,0)+1)),"")</f>
        <v/>
      </c>
      <c r="D54" s="13">
        <f>IFERROR(IF(INDEX('Base de Preços'!$E:$E,MATCH(47,$Z$8:$Z$458,0)+1)="","",INDEX('Base de Preços'!$E:$E,MATCH(47,$Z$8:$Z$458,0)+1)),"")</f>
        <v/>
      </c>
      <c r="E54" s="14">
        <f>IFERROR(IF(INDEX('Base de Preços'!$F:$F,MATCH(47,$Z$8:$Z$458,0)+1)="","",INDEX('Base de Preços'!$F:$F,MATCH(47,$Z$8:$Z$458,0)+1)),"")</f>
        <v/>
      </c>
      <c r="F54" s="15">
        <f>IFERROR(HYPERLINK(INDEX('Base de Preços'!$A:$A,MATCH(47,$Z$8:$Z$458,0)+1),"Abrir oferta"),"")</f>
        <v/>
      </c>
      <c r="Y54">
        <f>SUBSTITUTE(SUBSTITUTE(SUBSTITUTE(SUBSTITUTE(SUBSTITUTE(SUBSTITUTE(SUBSTITUTE(SUBSTITUTE(SUBSTITUTE(SUBSTITUTE(SUBSTITUTE(SUBSTITUTE(SUBSTITUTE(SUBSTITUTE(LOWER('Base de Preços'!B48&amp;" "&amp;'Base de Preços'!C48&amp;" "&amp;'Base de Preços'!D48),"á","a"),"à","a"),"ã","a"),"â","a"),"é","e"),"ê","e"),"í","i"),"ó","o"),"ô","o"),"õ","o"),"ú","u"),"ç","c"),"-"," ")," ","")</f>
        <v/>
      </c>
      <c r="Z54">
        <f>IF($Z$2="","",IF(AND(ISNUMBER(SEARCH($Z$2,Y54)),OR($Z$3="",ISNUMBER(SEARCH($Z$3,Y54))),OR($Z$4="",ISNUMBER(SEARCH($Z$4,Y54)))),MAX($Z$7:Z53)+1,""))</f>
        <v/>
      </c>
    </row>
    <row r="55" ht="31.5" customHeight="1">
      <c r="B55" s="11">
        <f>IFERROR(IF(INDEX('Base de Preços'!$B:$B,MATCH(48,$Z$8:$Z$458,0)+1)="","",INDEX('Base de Preços'!$B:$B,MATCH(48,$Z$8:$Z$458,0)+1)),"")</f>
        <v/>
      </c>
      <c r="C55" s="12">
        <f>IFERROR(IF(INDEX('Base de Preços'!$C:$C,MATCH(48,$Z$8:$Z$458,0)+1)="","",INDEX('Base de Preços'!$C:$C,MATCH(48,$Z$8:$Z$458,0)+1)),"")</f>
        <v/>
      </c>
      <c r="D55" s="13">
        <f>IFERROR(IF(INDEX('Base de Preços'!$E:$E,MATCH(48,$Z$8:$Z$458,0)+1)="","",INDEX('Base de Preços'!$E:$E,MATCH(48,$Z$8:$Z$458,0)+1)),"")</f>
        <v/>
      </c>
      <c r="E55" s="14">
        <f>IFERROR(IF(INDEX('Base de Preços'!$F:$F,MATCH(48,$Z$8:$Z$458,0)+1)="","",INDEX('Base de Preços'!$F:$F,MATCH(48,$Z$8:$Z$458,0)+1)),"")</f>
        <v/>
      </c>
      <c r="F55" s="15">
        <f>IFERROR(HYPERLINK(INDEX('Base de Preços'!$A:$A,MATCH(48,$Z$8:$Z$458,0)+1),"Abrir oferta"),"")</f>
        <v/>
      </c>
      <c r="Y55">
        <f>SUBSTITUTE(SUBSTITUTE(SUBSTITUTE(SUBSTITUTE(SUBSTITUTE(SUBSTITUTE(SUBSTITUTE(SUBSTITUTE(SUBSTITUTE(SUBSTITUTE(SUBSTITUTE(SUBSTITUTE(SUBSTITUTE(SUBSTITUTE(LOWER('Base de Preços'!B49&amp;" "&amp;'Base de Preços'!C49&amp;" "&amp;'Base de Preços'!D49),"á","a"),"à","a"),"ã","a"),"â","a"),"é","e"),"ê","e"),"í","i"),"ó","o"),"ô","o"),"õ","o"),"ú","u"),"ç","c"),"-"," ")," ","")</f>
        <v/>
      </c>
      <c r="Z55">
        <f>IF($Z$2="","",IF(AND(ISNUMBER(SEARCH($Z$2,Y55)),OR($Z$3="",ISNUMBER(SEARCH($Z$3,Y55))),OR($Z$4="",ISNUMBER(SEARCH($Z$4,Y55)))),MAX($Z$7:Z54)+1,""))</f>
        <v/>
      </c>
    </row>
    <row r="56" ht="31.5" customHeight="1">
      <c r="B56" s="11">
        <f>IFERROR(IF(INDEX('Base de Preços'!$B:$B,MATCH(49,$Z$8:$Z$458,0)+1)="","",INDEX('Base de Preços'!$B:$B,MATCH(49,$Z$8:$Z$458,0)+1)),"")</f>
        <v/>
      </c>
      <c r="C56" s="12">
        <f>IFERROR(IF(INDEX('Base de Preços'!$C:$C,MATCH(49,$Z$8:$Z$458,0)+1)="","",INDEX('Base de Preços'!$C:$C,MATCH(49,$Z$8:$Z$458,0)+1)),"")</f>
        <v/>
      </c>
      <c r="D56" s="13">
        <f>IFERROR(IF(INDEX('Base de Preços'!$E:$E,MATCH(49,$Z$8:$Z$458,0)+1)="","",INDEX('Base de Preços'!$E:$E,MATCH(49,$Z$8:$Z$458,0)+1)),"")</f>
        <v/>
      </c>
      <c r="E56" s="14">
        <f>IFERROR(IF(INDEX('Base de Preços'!$F:$F,MATCH(49,$Z$8:$Z$458,0)+1)="","",INDEX('Base de Preços'!$F:$F,MATCH(49,$Z$8:$Z$458,0)+1)),"")</f>
        <v/>
      </c>
      <c r="F56" s="15">
        <f>IFERROR(HYPERLINK(INDEX('Base de Preços'!$A:$A,MATCH(49,$Z$8:$Z$458,0)+1),"Abrir oferta"),"")</f>
        <v/>
      </c>
      <c r="Y56">
        <f>SUBSTITUTE(SUBSTITUTE(SUBSTITUTE(SUBSTITUTE(SUBSTITUTE(SUBSTITUTE(SUBSTITUTE(SUBSTITUTE(SUBSTITUTE(SUBSTITUTE(SUBSTITUTE(SUBSTITUTE(SUBSTITUTE(SUBSTITUTE(LOWER('Base de Preços'!B50&amp;" "&amp;'Base de Preços'!C50&amp;" "&amp;'Base de Preços'!D50),"á","a"),"à","a"),"ã","a"),"â","a"),"é","e"),"ê","e"),"í","i"),"ó","o"),"ô","o"),"õ","o"),"ú","u"),"ç","c"),"-"," ")," ","")</f>
        <v/>
      </c>
      <c r="Z56">
        <f>IF($Z$2="","",IF(AND(ISNUMBER(SEARCH($Z$2,Y56)),OR($Z$3="",ISNUMBER(SEARCH($Z$3,Y56))),OR($Z$4="",ISNUMBER(SEARCH($Z$4,Y56)))),MAX($Z$7:Z55)+1,""))</f>
        <v/>
      </c>
    </row>
    <row r="57" ht="31.5" customHeight="1">
      <c r="B57" s="11">
        <f>IFERROR(IF(INDEX('Base de Preços'!$B:$B,MATCH(50,$Z$8:$Z$458,0)+1)="","",INDEX('Base de Preços'!$B:$B,MATCH(50,$Z$8:$Z$458,0)+1)),"")</f>
        <v/>
      </c>
      <c r="C57" s="12">
        <f>IFERROR(IF(INDEX('Base de Preços'!$C:$C,MATCH(50,$Z$8:$Z$458,0)+1)="","",INDEX('Base de Preços'!$C:$C,MATCH(50,$Z$8:$Z$458,0)+1)),"")</f>
        <v/>
      </c>
      <c r="D57" s="13">
        <f>IFERROR(IF(INDEX('Base de Preços'!$E:$E,MATCH(50,$Z$8:$Z$458,0)+1)="","",INDEX('Base de Preços'!$E:$E,MATCH(50,$Z$8:$Z$458,0)+1)),"")</f>
        <v/>
      </c>
      <c r="E57" s="14">
        <f>IFERROR(IF(INDEX('Base de Preços'!$F:$F,MATCH(50,$Z$8:$Z$458,0)+1)="","",INDEX('Base de Preços'!$F:$F,MATCH(50,$Z$8:$Z$458,0)+1)),"")</f>
        <v/>
      </c>
      <c r="F57" s="15">
        <f>IFERROR(HYPERLINK(INDEX('Base de Preços'!$A:$A,MATCH(50,$Z$8:$Z$458,0)+1),"Abrir oferta"),"")</f>
        <v/>
      </c>
      <c r="Y57">
        <f>SUBSTITUTE(SUBSTITUTE(SUBSTITUTE(SUBSTITUTE(SUBSTITUTE(SUBSTITUTE(SUBSTITUTE(SUBSTITUTE(SUBSTITUTE(SUBSTITUTE(SUBSTITUTE(SUBSTITUTE(SUBSTITUTE(SUBSTITUTE(LOWER('Base de Preços'!B51&amp;" "&amp;'Base de Preços'!C51&amp;" "&amp;'Base de Preços'!D51),"á","a"),"à","a"),"ã","a"),"â","a"),"é","e"),"ê","e"),"í","i"),"ó","o"),"ô","o"),"õ","o"),"ú","u"),"ç","c"),"-"," ")," ","")</f>
        <v/>
      </c>
      <c r="Z57">
        <f>IF($Z$2="","",IF(AND(ISNUMBER(SEARCH($Z$2,Y57)),OR($Z$3="",ISNUMBER(SEARCH($Z$3,Y57))),OR($Z$4="",ISNUMBER(SEARCH($Z$4,Y57)))),MAX($Z$7:Z56)+1,""))</f>
        <v/>
      </c>
    </row>
    <row r="58" ht="31.5" customHeight="1">
      <c r="B58" s="11">
        <f>IFERROR(IF(INDEX('Base de Preços'!$B:$B,MATCH(51,$Z$8:$Z$458,0)+1)="","",INDEX('Base de Preços'!$B:$B,MATCH(51,$Z$8:$Z$458,0)+1)),"")</f>
        <v/>
      </c>
      <c r="C58" s="12">
        <f>IFERROR(IF(INDEX('Base de Preços'!$C:$C,MATCH(51,$Z$8:$Z$458,0)+1)="","",INDEX('Base de Preços'!$C:$C,MATCH(51,$Z$8:$Z$458,0)+1)),"")</f>
        <v/>
      </c>
      <c r="D58" s="13">
        <f>IFERROR(IF(INDEX('Base de Preços'!$E:$E,MATCH(51,$Z$8:$Z$458,0)+1)="","",INDEX('Base de Preços'!$E:$E,MATCH(51,$Z$8:$Z$458,0)+1)),"")</f>
        <v/>
      </c>
      <c r="E58" s="14">
        <f>IFERROR(IF(INDEX('Base de Preços'!$F:$F,MATCH(51,$Z$8:$Z$458,0)+1)="","",INDEX('Base de Preços'!$F:$F,MATCH(51,$Z$8:$Z$458,0)+1)),"")</f>
        <v/>
      </c>
      <c r="F58" s="15">
        <f>IFERROR(HYPERLINK(INDEX('Base de Preços'!$A:$A,MATCH(51,$Z$8:$Z$458,0)+1),"Abrir oferta"),"")</f>
        <v/>
      </c>
      <c r="Y58">
        <f>SUBSTITUTE(SUBSTITUTE(SUBSTITUTE(SUBSTITUTE(SUBSTITUTE(SUBSTITUTE(SUBSTITUTE(SUBSTITUTE(SUBSTITUTE(SUBSTITUTE(SUBSTITUTE(SUBSTITUTE(SUBSTITUTE(SUBSTITUTE(LOWER('Base de Preços'!B52&amp;" "&amp;'Base de Preços'!C52&amp;" "&amp;'Base de Preços'!D52),"á","a"),"à","a"),"ã","a"),"â","a"),"é","e"),"ê","e"),"í","i"),"ó","o"),"ô","o"),"õ","o"),"ú","u"),"ç","c"),"-"," ")," ","")</f>
        <v/>
      </c>
      <c r="Z58">
        <f>IF($Z$2="","",IF(AND(ISNUMBER(SEARCH($Z$2,Y58)),OR($Z$3="",ISNUMBER(SEARCH($Z$3,Y58))),OR($Z$4="",ISNUMBER(SEARCH($Z$4,Y58)))),MAX($Z$7:Z57)+1,""))</f>
        <v/>
      </c>
    </row>
    <row r="59" ht="31.5" customHeight="1">
      <c r="B59" s="11">
        <f>IFERROR(IF(INDEX('Base de Preços'!$B:$B,MATCH(52,$Z$8:$Z$458,0)+1)="","",INDEX('Base de Preços'!$B:$B,MATCH(52,$Z$8:$Z$458,0)+1)),"")</f>
        <v/>
      </c>
      <c r="C59" s="12">
        <f>IFERROR(IF(INDEX('Base de Preços'!$C:$C,MATCH(52,$Z$8:$Z$458,0)+1)="","",INDEX('Base de Preços'!$C:$C,MATCH(52,$Z$8:$Z$458,0)+1)),"")</f>
        <v/>
      </c>
      <c r="D59" s="13">
        <f>IFERROR(IF(INDEX('Base de Preços'!$E:$E,MATCH(52,$Z$8:$Z$458,0)+1)="","",INDEX('Base de Preços'!$E:$E,MATCH(52,$Z$8:$Z$458,0)+1)),"")</f>
        <v/>
      </c>
      <c r="E59" s="14">
        <f>IFERROR(IF(INDEX('Base de Preços'!$F:$F,MATCH(52,$Z$8:$Z$458,0)+1)="","",INDEX('Base de Preços'!$F:$F,MATCH(52,$Z$8:$Z$458,0)+1)),"")</f>
        <v/>
      </c>
      <c r="F59" s="15">
        <f>IFERROR(HYPERLINK(INDEX('Base de Preços'!$A:$A,MATCH(52,$Z$8:$Z$458,0)+1),"Abrir oferta"),"")</f>
        <v/>
      </c>
      <c r="Y59">
        <f>SUBSTITUTE(SUBSTITUTE(SUBSTITUTE(SUBSTITUTE(SUBSTITUTE(SUBSTITUTE(SUBSTITUTE(SUBSTITUTE(SUBSTITUTE(SUBSTITUTE(SUBSTITUTE(SUBSTITUTE(SUBSTITUTE(SUBSTITUTE(LOWER('Base de Preços'!B53&amp;" "&amp;'Base de Preços'!C53&amp;" "&amp;'Base de Preços'!D53),"á","a"),"à","a"),"ã","a"),"â","a"),"é","e"),"ê","e"),"í","i"),"ó","o"),"ô","o"),"õ","o"),"ú","u"),"ç","c"),"-"," ")," ","")</f>
        <v/>
      </c>
      <c r="Z59">
        <f>IF($Z$2="","",IF(AND(ISNUMBER(SEARCH($Z$2,Y59)),OR($Z$3="",ISNUMBER(SEARCH($Z$3,Y59))),OR($Z$4="",ISNUMBER(SEARCH($Z$4,Y59)))),MAX($Z$7:Z58)+1,""))</f>
        <v/>
      </c>
    </row>
    <row r="60" ht="31.5" customHeight="1">
      <c r="B60" s="11">
        <f>IFERROR(IF(INDEX('Base de Preços'!$B:$B,MATCH(53,$Z$8:$Z$458,0)+1)="","",INDEX('Base de Preços'!$B:$B,MATCH(53,$Z$8:$Z$458,0)+1)),"")</f>
        <v/>
      </c>
      <c r="C60" s="12">
        <f>IFERROR(IF(INDEX('Base de Preços'!$C:$C,MATCH(53,$Z$8:$Z$458,0)+1)="","",INDEX('Base de Preços'!$C:$C,MATCH(53,$Z$8:$Z$458,0)+1)),"")</f>
        <v/>
      </c>
      <c r="D60" s="13">
        <f>IFERROR(IF(INDEX('Base de Preços'!$E:$E,MATCH(53,$Z$8:$Z$458,0)+1)="","",INDEX('Base de Preços'!$E:$E,MATCH(53,$Z$8:$Z$458,0)+1)),"")</f>
        <v/>
      </c>
      <c r="E60" s="14">
        <f>IFERROR(IF(INDEX('Base de Preços'!$F:$F,MATCH(53,$Z$8:$Z$458,0)+1)="","",INDEX('Base de Preços'!$F:$F,MATCH(53,$Z$8:$Z$458,0)+1)),"")</f>
        <v/>
      </c>
      <c r="F60" s="15">
        <f>IFERROR(HYPERLINK(INDEX('Base de Preços'!$A:$A,MATCH(53,$Z$8:$Z$458,0)+1),"Abrir oferta"),"")</f>
        <v/>
      </c>
      <c r="Y60">
        <f>SUBSTITUTE(SUBSTITUTE(SUBSTITUTE(SUBSTITUTE(SUBSTITUTE(SUBSTITUTE(SUBSTITUTE(SUBSTITUTE(SUBSTITUTE(SUBSTITUTE(SUBSTITUTE(SUBSTITUTE(SUBSTITUTE(SUBSTITUTE(LOWER('Base de Preços'!B54&amp;" "&amp;'Base de Preços'!C54&amp;" "&amp;'Base de Preços'!D54),"á","a"),"à","a"),"ã","a"),"â","a"),"é","e"),"ê","e"),"í","i"),"ó","o"),"ô","o"),"õ","o"),"ú","u"),"ç","c"),"-"," ")," ","")</f>
        <v/>
      </c>
      <c r="Z60">
        <f>IF($Z$2="","",IF(AND(ISNUMBER(SEARCH($Z$2,Y60)),OR($Z$3="",ISNUMBER(SEARCH($Z$3,Y60))),OR($Z$4="",ISNUMBER(SEARCH($Z$4,Y60)))),MAX($Z$7:Z59)+1,""))</f>
        <v/>
      </c>
    </row>
    <row r="61" ht="31.5" customHeight="1">
      <c r="B61" s="11">
        <f>IFERROR(IF(INDEX('Base de Preços'!$B:$B,MATCH(54,$Z$8:$Z$458,0)+1)="","",INDEX('Base de Preços'!$B:$B,MATCH(54,$Z$8:$Z$458,0)+1)),"")</f>
        <v/>
      </c>
      <c r="C61" s="12">
        <f>IFERROR(IF(INDEX('Base de Preços'!$C:$C,MATCH(54,$Z$8:$Z$458,0)+1)="","",INDEX('Base de Preços'!$C:$C,MATCH(54,$Z$8:$Z$458,0)+1)),"")</f>
        <v/>
      </c>
      <c r="D61" s="13">
        <f>IFERROR(IF(INDEX('Base de Preços'!$E:$E,MATCH(54,$Z$8:$Z$458,0)+1)="","",INDEX('Base de Preços'!$E:$E,MATCH(54,$Z$8:$Z$458,0)+1)),"")</f>
        <v/>
      </c>
      <c r="E61" s="14">
        <f>IFERROR(IF(INDEX('Base de Preços'!$F:$F,MATCH(54,$Z$8:$Z$458,0)+1)="","",INDEX('Base de Preços'!$F:$F,MATCH(54,$Z$8:$Z$458,0)+1)),"")</f>
        <v/>
      </c>
      <c r="F61" s="15">
        <f>IFERROR(HYPERLINK(INDEX('Base de Preços'!$A:$A,MATCH(54,$Z$8:$Z$458,0)+1),"Abrir oferta"),"")</f>
        <v/>
      </c>
      <c r="Y61">
        <f>SUBSTITUTE(SUBSTITUTE(SUBSTITUTE(SUBSTITUTE(SUBSTITUTE(SUBSTITUTE(SUBSTITUTE(SUBSTITUTE(SUBSTITUTE(SUBSTITUTE(SUBSTITUTE(SUBSTITUTE(SUBSTITUTE(SUBSTITUTE(LOWER('Base de Preços'!B55&amp;" "&amp;'Base de Preços'!C55&amp;" "&amp;'Base de Preços'!D55),"á","a"),"à","a"),"ã","a"),"â","a"),"é","e"),"ê","e"),"í","i"),"ó","o"),"ô","o"),"õ","o"),"ú","u"),"ç","c"),"-"," ")," ","")</f>
        <v/>
      </c>
      <c r="Z61">
        <f>IF($Z$2="","",IF(AND(ISNUMBER(SEARCH($Z$2,Y61)),OR($Z$3="",ISNUMBER(SEARCH($Z$3,Y61))),OR($Z$4="",ISNUMBER(SEARCH($Z$4,Y61)))),MAX($Z$7:Z60)+1,""))</f>
        <v/>
      </c>
    </row>
    <row r="62" ht="31.5" customHeight="1">
      <c r="B62" s="11">
        <f>IFERROR(IF(INDEX('Base de Preços'!$B:$B,MATCH(55,$Z$8:$Z$458,0)+1)="","",INDEX('Base de Preços'!$B:$B,MATCH(55,$Z$8:$Z$458,0)+1)),"")</f>
        <v/>
      </c>
      <c r="C62" s="12">
        <f>IFERROR(IF(INDEX('Base de Preços'!$C:$C,MATCH(55,$Z$8:$Z$458,0)+1)="","",INDEX('Base de Preços'!$C:$C,MATCH(55,$Z$8:$Z$458,0)+1)),"")</f>
        <v/>
      </c>
      <c r="D62" s="13">
        <f>IFERROR(IF(INDEX('Base de Preços'!$E:$E,MATCH(55,$Z$8:$Z$458,0)+1)="","",INDEX('Base de Preços'!$E:$E,MATCH(55,$Z$8:$Z$458,0)+1)),"")</f>
        <v/>
      </c>
      <c r="E62" s="14">
        <f>IFERROR(IF(INDEX('Base de Preços'!$F:$F,MATCH(55,$Z$8:$Z$458,0)+1)="","",INDEX('Base de Preços'!$F:$F,MATCH(55,$Z$8:$Z$458,0)+1)),"")</f>
        <v/>
      </c>
      <c r="F62" s="15">
        <f>IFERROR(HYPERLINK(INDEX('Base de Preços'!$A:$A,MATCH(55,$Z$8:$Z$458,0)+1),"Abrir oferta"),"")</f>
        <v/>
      </c>
      <c r="Y62">
        <f>SUBSTITUTE(SUBSTITUTE(SUBSTITUTE(SUBSTITUTE(SUBSTITUTE(SUBSTITUTE(SUBSTITUTE(SUBSTITUTE(SUBSTITUTE(SUBSTITUTE(SUBSTITUTE(SUBSTITUTE(SUBSTITUTE(SUBSTITUTE(LOWER('Base de Preços'!B56&amp;" "&amp;'Base de Preços'!C56&amp;" "&amp;'Base de Preços'!D56),"á","a"),"à","a"),"ã","a"),"â","a"),"é","e"),"ê","e"),"í","i"),"ó","o"),"ô","o"),"õ","o"),"ú","u"),"ç","c"),"-"," ")," ","")</f>
        <v/>
      </c>
      <c r="Z62">
        <f>IF($Z$2="","",IF(AND(ISNUMBER(SEARCH($Z$2,Y62)),OR($Z$3="",ISNUMBER(SEARCH($Z$3,Y62))),OR($Z$4="",ISNUMBER(SEARCH($Z$4,Y62)))),MAX($Z$7:Z61)+1,""))</f>
        <v/>
      </c>
    </row>
    <row r="63" ht="31.5" customHeight="1">
      <c r="B63" s="11">
        <f>IFERROR(IF(INDEX('Base de Preços'!$B:$B,MATCH(56,$Z$8:$Z$458,0)+1)="","",INDEX('Base de Preços'!$B:$B,MATCH(56,$Z$8:$Z$458,0)+1)),"")</f>
        <v/>
      </c>
      <c r="C63" s="12">
        <f>IFERROR(IF(INDEX('Base de Preços'!$C:$C,MATCH(56,$Z$8:$Z$458,0)+1)="","",INDEX('Base de Preços'!$C:$C,MATCH(56,$Z$8:$Z$458,0)+1)),"")</f>
        <v/>
      </c>
      <c r="D63" s="13">
        <f>IFERROR(IF(INDEX('Base de Preços'!$E:$E,MATCH(56,$Z$8:$Z$458,0)+1)="","",INDEX('Base de Preços'!$E:$E,MATCH(56,$Z$8:$Z$458,0)+1)),"")</f>
        <v/>
      </c>
      <c r="E63" s="14">
        <f>IFERROR(IF(INDEX('Base de Preços'!$F:$F,MATCH(56,$Z$8:$Z$458,0)+1)="","",INDEX('Base de Preços'!$F:$F,MATCH(56,$Z$8:$Z$458,0)+1)),"")</f>
        <v/>
      </c>
      <c r="F63" s="15">
        <f>IFERROR(HYPERLINK(INDEX('Base de Preços'!$A:$A,MATCH(56,$Z$8:$Z$458,0)+1),"Abrir oferta"),"")</f>
        <v/>
      </c>
      <c r="Y63">
        <f>SUBSTITUTE(SUBSTITUTE(SUBSTITUTE(SUBSTITUTE(SUBSTITUTE(SUBSTITUTE(SUBSTITUTE(SUBSTITUTE(SUBSTITUTE(SUBSTITUTE(SUBSTITUTE(SUBSTITUTE(SUBSTITUTE(SUBSTITUTE(LOWER('Base de Preços'!B57&amp;" "&amp;'Base de Preços'!C57&amp;" "&amp;'Base de Preços'!D57),"á","a"),"à","a"),"ã","a"),"â","a"),"é","e"),"ê","e"),"í","i"),"ó","o"),"ô","o"),"õ","o"),"ú","u"),"ç","c"),"-"," ")," ","")</f>
        <v/>
      </c>
      <c r="Z63">
        <f>IF($Z$2="","",IF(AND(ISNUMBER(SEARCH($Z$2,Y63)),OR($Z$3="",ISNUMBER(SEARCH($Z$3,Y63))),OR($Z$4="",ISNUMBER(SEARCH($Z$4,Y63)))),MAX($Z$7:Z62)+1,""))</f>
        <v/>
      </c>
    </row>
    <row r="64" ht="31.5" customHeight="1">
      <c r="B64" s="11">
        <f>IFERROR(IF(INDEX('Base de Preços'!$B:$B,MATCH(57,$Z$8:$Z$458,0)+1)="","",INDEX('Base de Preços'!$B:$B,MATCH(57,$Z$8:$Z$458,0)+1)),"")</f>
        <v/>
      </c>
      <c r="C64" s="12">
        <f>IFERROR(IF(INDEX('Base de Preços'!$C:$C,MATCH(57,$Z$8:$Z$458,0)+1)="","",INDEX('Base de Preços'!$C:$C,MATCH(57,$Z$8:$Z$458,0)+1)),"")</f>
        <v/>
      </c>
      <c r="D64" s="13">
        <f>IFERROR(IF(INDEX('Base de Preços'!$E:$E,MATCH(57,$Z$8:$Z$458,0)+1)="","",INDEX('Base de Preços'!$E:$E,MATCH(57,$Z$8:$Z$458,0)+1)),"")</f>
        <v/>
      </c>
      <c r="E64" s="14">
        <f>IFERROR(IF(INDEX('Base de Preços'!$F:$F,MATCH(57,$Z$8:$Z$458,0)+1)="","",INDEX('Base de Preços'!$F:$F,MATCH(57,$Z$8:$Z$458,0)+1)),"")</f>
        <v/>
      </c>
      <c r="F64" s="15">
        <f>IFERROR(HYPERLINK(INDEX('Base de Preços'!$A:$A,MATCH(57,$Z$8:$Z$458,0)+1),"Abrir oferta"),"")</f>
        <v/>
      </c>
      <c r="Y64">
        <f>SUBSTITUTE(SUBSTITUTE(SUBSTITUTE(SUBSTITUTE(SUBSTITUTE(SUBSTITUTE(SUBSTITUTE(SUBSTITUTE(SUBSTITUTE(SUBSTITUTE(SUBSTITUTE(SUBSTITUTE(SUBSTITUTE(SUBSTITUTE(LOWER('Base de Preços'!B58&amp;" "&amp;'Base de Preços'!C58&amp;" "&amp;'Base de Preços'!D58),"á","a"),"à","a"),"ã","a"),"â","a"),"é","e"),"ê","e"),"í","i"),"ó","o"),"ô","o"),"õ","o"),"ú","u"),"ç","c"),"-"," ")," ","")</f>
        <v/>
      </c>
      <c r="Z64">
        <f>IF($Z$2="","",IF(AND(ISNUMBER(SEARCH($Z$2,Y64)),OR($Z$3="",ISNUMBER(SEARCH($Z$3,Y64))),OR($Z$4="",ISNUMBER(SEARCH($Z$4,Y64)))),MAX($Z$7:Z63)+1,""))</f>
        <v/>
      </c>
    </row>
    <row r="65" ht="31.5" customHeight="1">
      <c r="B65" s="11">
        <f>IFERROR(IF(INDEX('Base de Preços'!$B:$B,MATCH(58,$Z$8:$Z$458,0)+1)="","",INDEX('Base de Preços'!$B:$B,MATCH(58,$Z$8:$Z$458,0)+1)),"")</f>
        <v/>
      </c>
      <c r="C65" s="12">
        <f>IFERROR(IF(INDEX('Base de Preços'!$C:$C,MATCH(58,$Z$8:$Z$458,0)+1)="","",INDEX('Base de Preços'!$C:$C,MATCH(58,$Z$8:$Z$458,0)+1)),"")</f>
        <v/>
      </c>
      <c r="D65" s="13">
        <f>IFERROR(IF(INDEX('Base de Preços'!$E:$E,MATCH(58,$Z$8:$Z$458,0)+1)="","",INDEX('Base de Preços'!$E:$E,MATCH(58,$Z$8:$Z$458,0)+1)),"")</f>
        <v/>
      </c>
      <c r="E65" s="14">
        <f>IFERROR(IF(INDEX('Base de Preços'!$F:$F,MATCH(58,$Z$8:$Z$458,0)+1)="","",INDEX('Base de Preços'!$F:$F,MATCH(58,$Z$8:$Z$458,0)+1)),"")</f>
        <v/>
      </c>
      <c r="F65" s="15">
        <f>IFERROR(HYPERLINK(INDEX('Base de Preços'!$A:$A,MATCH(58,$Z$8:$Z$458,0)+1),"Abrir oferta"),"")</f>
        <v/>
      </c>
      <c r="Y65">
        <f>SUBSTITUTE(SUBSTITUTE(SUBSTITUTE(SUBSTITUTE(SUBSTITUTE(SUBSTITUTE(SUBSTITUTE(SUBSTITUTE(SUBSTITUTE(SUBSTITUTE(SUBSTITUTE(SUBSTITUTE(SUBSTITUTE(SUBSTITUTE(LOWER('Base de Preços'!B59&amp;" "&amp;'Base de Preços'!C59&amp;" "&amp;'Base de Preços'!D59),"á","a"),"à","a"),"ã","a"),"â","a"),"é","e"),"ê","e"),"í","i"),"ó","o"),"ô","o"),"õ","o"),"ú","u"),"ç","c"),"-"," ")," ","")</f>
        <v/>
      </c>
      <c r="Z65">
        <f>IF($Z$2="","",IF(AND(ISNUMBER(SEARCH($Z$2,Y65)),OR($Z$3="",ISNUMBER(SEARCH($Z$3,Y65))),OR($Z$4="",ISNUMBER(SEARCH($Z$4,Y65)))),MAX($Z$7:Z64)+1,""))</f>
        <v/>
      </c>
    </row>
    <row r="66" ht="31.5" customHeight="1">
      <c r="B66" s="11">
        <f>IFERROR(IF(INDEX('Base de Preços'!$B:$B,MATCH(59,$Z$8:$Z$458,0)+1)="","",INDEX('Base de Preços'!$B:$B,MATCH(59,$Z$8:$Z$458,0)+1)),"")</f>
        <v/>
      </c>
      <c r="C66" s="12">
        <f>IFERROR(IF(INDEX('Base de Preços'!$C:$C,MATCH(59,$Z$8:$Z$458,0)+1)="","",INDEX('Base de Preços'!$C:$C,MATCH(59,$Z$8:$Z$458,0)+1)),"")</f>
        <v/>
      </c>
      <c r="D66" s="13">
        <f>IFERROR(IF(INDEX('Base de Preços'!$E:$E,MATCH(59,$Z$8:$Z$458,0)+1)="","",INDEX('Base de Preços'!$E:$E,MATCH(59,$Z$8:$Z$458,0)+1)),"")</f>
        <v/>
      </c>
      <c r="E66" s="14">
        <f>IFERROR(IF(INDEX('Base de Preços'!$F:$F,MATCH(59,$Z$8:$Z$458,0)+1)="","",INDEX('Base de Preços'!$F:$F,MATCH(59,$Z$8:$Z$458,0)+1)),"")</f>
        <v/>
      </c>
      <c r="F66" s="15">
        <f>IFERROR(HYPERLINK(INDEX('Base de Preços'!$A:$A,MATCH(59,$Z$8:$Z$458,0)+1),"Abrir oferta"),"")</f>
        <v/>
      </c>
      <c r="Y66">
        <f>SUBSTITUTE(SUBSTITUTE(SUBSTITUTE(SUBSTITUTE(SUBSTITUTE(SUBSTITUTE(SUBSTITUTE(SUBSTITUTE(SUBSTITUTE(SUBSTITUTE(SUBSTITUTE(SUBSTITUTE(SUBSTITUTE(SUBSTITUTE(LOWER('Base de Preços'!B60&amp;" "&amp;'Base de Preços'!C60&amp;" "&amp;'Base de Preços'!D60),"á","a"),"à","a"),"ã","a"),"â","a"),"é","e"),"ê","e"),"í","i"),"ó","o"),"ô","o"),"õ","o"),"ú","u"),"ç","c"),"-"," ")," ","")</f>
        <v/>
      </c>
      <c r="Z66">
        <f>IF($Z$2="","",IF(AND(ISNUMBER(SEARCH($Z$2,Y66)),OR($Z$3="",ISNUMBER(SEARCH($Z$3,Y66))),OR($Z$4="",ISNUMBER(SEARCH($Z$4,Y66)))),MAX($Z$7:Z65)+1,""))</f>
        <v/>
      </c>
    </row>
    <row r="67" ht="31.5" customHeight="1">
      <c r="B67" s="11">
        <f>IFERROR(IF(INDEX('Base de Preços'!$B:$B,MATCH(60,$Z$8:$Z$458,0)+1)="","",INDEX('Base de Preços'!$B:$B,MATCH(60,$Z$8:$Z$458,0)+1)),"")</f>
        <v/>
      </c>
      <c r="C67" s="12">
        <f>IFERROR(IF(INDEX('Base de Preços'!$C:$C,MATCH(60,$Z$8:$Z$458,0)+1)="","",INDEX('Base de Preços'!$C:$C,MATCH(60,$Z$8:$Z$458,0)+1)),"")</f>
        <v/>
      </c>
      <c r="D67" s="13">
        <f>IFERROR(IF(INDEX('Base de Preços'!$E:$E,MATCH(60,$Z$8:$Z$458,0)+1)="","",INDEX('Base de Preços'!$E:$E,MATCH(60,$Z$8:$Z$458,0)+1)),"")</f>
        <v/>
      </c>
      <c r="E67" s="14">
        <f>IFERROR(IF(INDEX('Base de Preços'!$F:$F,MATCH(60,$Z$8:$Z$458,0)+1)="","",INDEX('Base de Preços'!$F:$F,MATCH(60,$Z$8:$Z$458,0)+1)),"")</f>
        <v/>
      </c>
      <c r="F67" s="15">
        <f>IFERROR(HYPERLINK(INDEX('Base de Preços'!$A:$A,MATCH(60,$Z$8:$Z$458,0)+1),"Abrir oferta"),"")</f>
        <v/>
      </c>
      <c r="Y67">
        <f>SUBSTITUTE(SUBSTITUTE(SUBSTITUTE(SUBSTITUTE(SUBSTITUTE(SUBSTITUTE(SUBSTITUTE(SUBSTITUTE(SUBSTITUTE(SUBSTITUTE(SUBSTITUTE(SUBSTITUTE(SUBSTITUTE(SUBSTITUTE(LOWER('Base de Preços'!B61&amp;" "&amp;'Base de Preços'!C61&amp;" "&amp;'Base de Preços'!D61),"á","a"),"à","a"),"ã","a"),"â","a"),"é","e"),"ê","e"),"í","i"),"ó","o"),"ô","o"),"õ","o"),"ú","u"),"ç","c"),"-"," ")," ","")</f>
        <v/>
      </c>
      <c r="Z67">
        <f>IF($Z$2="","",IF(AND(ISNUMBER(SEARCH($Z$2,Y67)),OR($Z$3="",ISNUMBER(SEARCH($Z$3,Y67))),OR($Z$4="",ISNUMBER(SEARCH($Z$4,Y67)))),MAX($Z$7:Z66)+1,""))</f>
        <v/>
      </c>
    </row>
    <row r="68">
      <c r="Y68">
        <f>SUBSTITUTE(SUBSTITUTE(SUBSTITUTE(SUBSTITUTE(SUBSTITUTE(SUBSTITUTE(SUBSTITUTE(SUBSTITUTE(SUBSTITUTE(SUBSTITUTE(SUBSTITUTE(SUBSTITUTE(SUBSTITUTE(SUBSTITUTE(LOWER('Base de Preços'!B62&amp;" "&amp;'Base de Preços'!C62&amp;" "&amp;'Base de Preços'!D62),"á","a"),"à","a"),"ã","a"),"â","a"),"é","e"),"ê","e"),"í","i"),"ó","o"),"ô","o"),"õ","o"),"ú","u"),"ç","c"),"-"," ")," ","")</f>
        <v/>
      </c>
      <c r="Z68">
        <f>IF($Z$2="","",IF(AND(ISNUMBER(SEARCH($Z$2,Y68)),OR($Z$3="",ISNUMBER(SEARCH($Z$3,Y68))),OR($Z$4="",ISNUMBER(SEARCH($Z$4,Y68)))),MAX($Z$7:Z67)+1,""))</f>
        <v/>
      </c>
    </row>
    <row r="69">
      <c r="Y69">
        <f>SUBSTITUTE(SUBSTITUTE(SUBSTITUTE(SUBSTITUTE(SUBSTITUTE(SUBSTITUTE(SUBSTITUTE(SUBSTITUTE(SUBSTITUTE(SUBSTITUTE(SUBSTITUTE(SUBSTITUTE(SUBSTITUTE(SUBSTITUTE(LOWER('Base de Preços'!B63&amp;" "&amp;'Base de Preços'!C63&amp;" "&amp;'Base de Preços'!D63),"á","a"),"à","a"),"ã","a"),"â","a"),"é","e"),"ê","e"),"í","i"),"ó","o"),"ô","o"),"õ","o"),"ú","u"),"ç","c"),"-"," ")," ","")</f>
        <v/>
      </c>
      <c r="Z69">
        <f>IF($Z$2="","",IF(AND(ISNUMBER(SEARCH($Z$2,Y69)),OR($Z$3="",ISNUMBER(SEARCH($Z$3,Y69))),OR($Z$4="",ISNUMBER(SEARCH($Z$4,Y69)))),MAX($Z$7:Z68)+1,""))</f>
        <v/>
      </c>
    </row>
    <row r="70">
      <c r="Y70">
        <f>SUBSTITUTE(SUBSTITUTE(SUBSTITUTE(SUBSTITUTE(SUBSTITUTE(SUBSTITUTE(SUBSTITUTE(SUBSTITUTE(SUBSTITUTE(SUBSTITUTE(SUBSTITUTE(SUBSTITUTE(SUBSTITUTE(SUBSTITUTE(LOWER('Base de Preços'!B64&amp;" "&amp;'Base de Preços'!C64&amp;" "&amp;'Base de Preços'!D64),"á","a"),"à","a"),"ã","a"),"â","a"),"é","e"),"ê","e"),"í","i"),"ó","o"),"ô","o"),"õ","o"),"ú","u"),"ç","c"),"-"," ")," ","")</f>
        <v/>
      </c>
      <c r="Z70">
        <f>IF($Z$2="","",IF(AND(ISNUMBER(SEARCH($Z$2,Y70)),OR($Z$3="",ISNUMBER(SEARCH($Z$3,Y70))),OR($Z$4="",ISNUMBER(SEARCH($Z$4,Y70)))),MAX($Z$7:Z69)+1,""))</f>
        <v/>
      </c>
    </row>
    <row r="71">
      <c r="Y71">
        <f>SUBSTITUTE(SUBSTITUTE(SUBSTITUTE(SUBSTITUTE(SUBSTITUTE(SUBSTITUTE(SUBSTITUTE(SUBSTITUTE(SUBSTITUTE(SUBSTITUTE(SUBSTITUTE(SUBSTITUTE(SUBSTITUTE(SUBSTITUTE(LOWER('Base de Preços'!B65&amp;" "&amp;'Base de Preços'!C65&amp;" "&amp;'Base de Preços'!D65),"á","a"),"à","a"),"ã","a"),"â","a"),"é","e"),"ê","e"),"í","i"),"ó","o"),"ô","o"),"õ","o"),"ú","u"),"ç","c"),"-"," ")," ","")</f>
        <v/>
      </c>
      <c r="Z71">
        <f>IF($Z$2="","",IF(AND(ISNUMBER(SEARCH($Z$2,Y71)),OR($Z$3="",ISNUMBER(SEARCH($Z$3,Y71))),OR($Z$4="",ISNUMBER(SEARCH($Z$4,Y71)))),MAX($Z$7:Z70)+1,""))</f>
        <v/>
      </c>
    </row>
    <row r="72">
      <c r="Y72">
        <f>SUBSTITUTE(SUBSTITUTE(SUBSTITUTE(SUBSTITUTE(SUBSTITUTE(SUBSTITUTE(SUBSTITUTE(SUBSTITUTE(SUBSTITUTE(SUBSTITUTE(SUBSTITUTE(SUBSTITUTE(SUBSTITUTE(SUBSTITUTE(LOWER('Base de Preços'!B66&amp;" "&amp;'Base de Preços'!C66&amp;" "&amp;'Base de Preços'!D66),"á","a"),"à","a"),"ã","a"),"â","a"),"é","e"),"ê","e"),"í","i"),"ó","o"),"ô","o"),"õ","o"),"ú","u"),"ç","c"),"-"," ")," ","")</f>
        <v/>
      </c>
      <c r="Z72">
        <f>IF($Z$2="","",IF(AND(ISNUMBER(SEARCH($Z$2,Y72)),OR($Z$3="",ISNUMBER(SEARCH($Z$3,Y72))),OR($Z$4="",ISNUMBER(SEARCH($Z$4,Y72)))),MAX($Z$7:Z71)+1,""))</f>
        <v/>
      </c>
    </row>
    <row r="73">
      <c r="Y73">
        <f>SUBSTITUTE(SUBSTITUTE(SUBSTITUTE(SUBSTITUTE(SUBSTITUTE(SUBSTITUTE(SUBSTITUTE(SUBSTITUTE(SUBSTITUTE(SUBSTITUTE(SUBSTITUTE(SUBSTITUTE(SUBSTITUTE(SUBSTITUTE(LOWER('Base de Preços'!B67&amp;" "&amp;'Base de Preços'!C67&amp;" "&amp;'Base de Preços'!D67),"á","a"),"à","a"),"ã","a"),"â","a"),"é","e"),"ê","e"),"í","i"),"ó","o"),"ô","o"),"õ","o"),"ú","u"),"ç","c"),"-"," ")," ","")</f>
        <v/>
      </c>
      <c r="Z73">
        <f>IF($Z$2="","",IF(AND(ISNUMBER(SEARCH($Z$2,Y73)),OR($Z$3="",ISNUMBER(SEARCH($Z$3,Y73))),OR($Z$4="",ISNUMBER(SEARCH($Z$4,Y73)))),MAX($Z$7:Z72)+1,""))</f>
        <v/>
      </c>
    </row>
    <row r="74">
      <c r="Y74">
        <f>SUBSTITUTE(SUBSTITUTE(SUBSTITUTE(SUBSTITUTE(SUBSTITUTE(SUBSTITUTE(SUBSTITUTE(SUBSTITUTE(SUBSTITUTE(SUBSTITUTE(SUBSTITUTE(SUBSTITUTE(SUBSTITUTE(SUBSTITUTE(LOWER('Base de Preços'!B68&amp;" "&amp;'Base de Preços'!C68&amp;" "&amp;'Base de Preços'!D68),"á","a"),"à","a"),"ã","a"),"â","a"),"é","e"),"ê","e"),"í","i"),"ó","o"),"ô","o"),"õ","o"),"ú","u"),"ç","c"),"-"," ")," ","")</f>
        <v/>
      </c>
      <c r="Z74">
        <f>IF($Z$2="","",IF(AND(ISNUMBER(SEARCH($Z$2,Y74)),OR($Z$3="",ISNUMBER(SEARCH($Z$3,Y74))),OR($Z$4="",ISNUMBER(SEARCH($Z$4,Y74)))),MAX($Z$7:Z73)+1,""))</f>
        <v/>
      </c>
    </row>
    <row r="75">
      <c r="Y75">
        <f>SUBSTITUTE(SUBSTITUTE(SUBSTITUTE(SUBSTITUTE(SUBSTITUTE(SUBSTITUTE(SUBSTITUTE(SUBSTITUTE(SUBSTITUTE(SUBSTITUTE(SUBSTITUTE(SUBSTITUTE(SUBSTITUTE(SUBSTITUTE(LOWER('Base de Preços'!B69&amp;" "&amp;'Base de Preços'!C69&amp;" "&amp;'Base de Preços'!D69),"á","a"),"à","a"),"ã","a"),"â","a"),"é","e"),"ê","e"),"í","i"),"ó","o"),"ô","o"),"õ","o"),"ú","u"),"ç","c"),"-"," ")," ","")</f>
        <v/>
      </c>
      <c r="Z75">
        <f>IF($Z$2="","",IF(AND(ISNUMBER(SEARCH($Z$2,Y75)),OR($Z$3="",ISNUMBER(SEARCH($Z$3,Y75))),OR($Z$4="",ISNUMBER(SEARCH($Z$4,Y75)))),MAX($Z$7:Z74)+1,""))</f>
        <v/>
      </c>
    </row>
    <row r="76">
      <c r="Y76">
        <f>SUBSTITUTE(SUBSTITUTE(SUBSTITUTE(SUBSTITUTE(SUBSTITUTE(SUBSTITUTE(SUBSTITUTE(SUBSTITUTE(SUBSTITUTE(SUBSTITUTE(SUBSTITUTE(SUBSTITUTE(SUBSTITUTE(SUBSTITUTE(LOWER('Base de Preços'!B70&amp;" "&amp;'Base de Preços'!C70&amp;" "&amp;'Base de Preços'!D70),"á","a"),"à","a"),"ã","a"),"â","a"),"é","e"),"ê","e"),"í","i"),"ó","o"),"ô","o"),"õ","o"),"ú","u"),"ç","c"),"-"," ")," ","")</f>
        <v/>
      </c>
      <c r="Z76">
        <f>IF($Z$2="","",IF(AND(ISNUMBER(SEARCH($Z$2,Y76)),OR($Z$3="",ISNUMBER(SEARCH($Z$3,Y76))),OR($Z$4="",ISNUMBER(SEARCH($Z$4,Y76)))),MAX($Z$7:Z75)+1,""))</f>
        <v/>
      </c>
    </row>
    <row r="77">
      <c r="Y77">
        <f>SUBSTITUTE(SUBSTITUTE(SUBSTITUTE(SUBSTITUTE(SUBSTITUTE(SUBSTITUTE(SUBSTITUTE(SUBSTITUTE(SUBSTITUTE(SUBSTITUTE(SUBSTITUTE(SUBSTITUTE(SUBSTITUTE(SUBSTITUTE(LOWER('Base de Preços'!B71&amp;" "&amp;'Base de Preços'!C71&amp;" "&amp;'Base de Preços'!D71),"á","a"),"à","a"),"ã","a"),"â","a"),"é","e"),"ê","e"),"í","i"),"ó","o"),"ô","o"),"õ","o"),"ú","u"),"ç","c"),"-"," ")," ","")</f>
        <v/>
      </c>
      <c r="Z77">
        <f>IF($Z$2="","",IF(AND(ISNUMBER(SEARCH($Z$2,Y77)),OR($Z$3="",ISNUMBER(SEARCH($Z$3,Y77))),OR($Z$4="",ISNUMBER(SEARCH($Z$4,Y77)))),MAX($Z$7:Z76)+1,""))</f>
        <v/>
      </c>
    </row>
    <row r="78">
      <c r="Y78">
        <f>SUBSTITUTE(SUBSTITUTE(SUBSTITUTE(SUBSTITUTE(SUBSTITUTE(SUBSTITUTE(SUBSTITUTE(SUBSTITUTE(SUBSTITUTE(SUBSTITUTE(SUBSTITUTE(SUBSTITUTE(SUBSTITUTE(SUBSTITUTE(LOWER('Base de Preços'!B72&amp;" "&amp;'Base de Preços'!C72&amp;" "&amp;'Base de Preços'!D72),"á","a"),"à","a"),"ã","a"),"â","a"),"é","e"),"ê","e"),"í","i"),"ó","o"),"ô","o"),"õ","o"),"ú","u"),"ç","c"),"-"," ")," ","")</f>
        <v/>
      </c>
      <c r="Z78">
        <f>IF($Z$2="","",IF(AND(ISNUMBER(SEARCH($Z$2,Y78)),OR($Z$3="",ISNUMBER(SEARCH($Z$3,Y78))),OR($Z$4="",ISNUMBER(SEARCH($Z$4,Y78)))),MAX($Z$7:Z77)+1,""))</f>
        <v/>
      </c>
    </row>
    <row r="79">
      <c r="Y79">
        <f>SUBSTITUTE(SUBSTITUTE(SUBSTITUTE(SUBSTITUTE(SUBSTITUTE(SUBSTITUTE(SUBSTITUTE(SUBSTITUTE(SUBSTITUTE(SUBSTITUTE(SUBSTITUTE(SUBSTITUTE(SUBSTITUTE(SUBSTITUTE(LOWER('Base de Preços'!B73&amp;" "&amp;'Base de Preços'!C73&amp;" "&amp;'Base de Preços'!D73),"á","a"),"à","a"),"ã","a"),"â","a"),"é","e"),"ê","e"),"í","i"),"ó","o"),"ô","o"),"õ","o"),"ú","u"),"ç","c"),"-"," ")," ","")</f>
        <v/>
      </c>
      <c r="Z79">
        <f>IF($Z$2="","",IF(AND(ISNUMBER(SEARCH($Z$2,Y79)),OR($Z$3="",ISNUMBER(SEARCH($Z$3,Y79))),OR($Z$4="",ISNUMBER(SEARCH($Z$4,Y79)))),MAX($Z$7:Z78)+1,""))</f>
        <v/>
      </c>
    </row>
    <row r="80">
      <c r="Y80">
        <f>SUBSTITUTE(SUBSTITUTE(SUBSTITUTE(SUBSTITUTE(SUBSTITUTE(SUBSTITUTE(SUBSTITUTE(SUBSTITUTE(SUBSTITUTE(SUBSTITUTE(SUBSTITUTE(SUBSTITUTE(SUBSTITUTE(SUBSTITUTE(LOWER('Base de Preços'!B74&amp;" "&amp;'Base de Preços'!C74&amp;" "&amp;'Base de Preços'!D74),"á","a"),"à","a"),"ã","a"),"â","a"),"é","e"),"ê","e"),"í","i"),"ó","o"),"ô","o"),"õ","o"),"ú","u"),"ç","c"),"-"," ")," ","")</f>
        <v/>
      </c>
      <c r="Z80">
        <f>IF($Z$2="","",IF(AND(ISNUMBER(SEARCH($Z$2,Y80)),OR($Z$3="",ISNUMBER(SEARCH($Z$3,Y80))),OR($Z$4="",ISNUMBER(SEARCH($Z$4,Y80)))),MAX($Z$7:Z79)+1,""))</f>
        <v/>
      </c>
    </row>
    <row r="81">
      <c r="Y81">
        <f>SUBSTITUTE(SUBSTITUTE(SUBSTITUTE(SUBSTITUTE(SUBSTITUTE(SUBSTITUTE(SUBSTITUTE(SUBSTITUTE(SUBSTITUTE(SUBSTITUTE(SUBSTITUTE(SUBSTITUTE(SUBSTITUTE(SUBSTITUTE(LOWER('Base de Preços'!B75&amp;" "&amp;'Base de Preços'!C75&amp;" "&amp;'Base de Preços'!D75),"á","a"),"à","a"),"ã","a"),"â","a"),"é","e"),"ê","e"),"í","i"),"ó","o"),"ô","o"),"õ","o"),"ú","u"),"ç","c"),"-"," ")," ","")</f>
        <v/>
      </c>
      <c r="Z81">
        <f>IF($Z$2="","",IF(AND(ISNUMBER(SEARCH($Z$2,Y81)),OR($Z$3="",ISNUMBER(SEARCH($Z$3,Y81))),OR($Z$4="",ISNUMBER(SEARCH($Z$4,Y81)))),MAX($Z$7:Z80)+1,""))</f>
        <v/>
      </c>
    </row>
    <row r="82">
      <c r="Y82">
        <f>SUBSTITUTE(SUBSTITUTE(SUBSTITUTE(SUBSTITUTE(SUBSTITUTE(SUBSTITUTE(SUBSTITUTE(SUBSTITUTE(SUBSTITUTE(SUBSTITUTE(SUBSTITUTE(SUBSTITUTE(SUBSTITUTE(SUBSTITUTE(LOWER('Base de Preços'!B76&amp;" "&amp;'Base de Preços'!C76&amp;" "&amp;'Base de Preços'!D76),"á","a"),"à","a"),"ã","a"),"â","a"),"é","e"),"ê","e"),"í","i"),"ó","o"),"ô","o"),"õ","o"),"ú","u"),"ç","c"),"-"," ")," ","")</f>
        <v/>
      </c>
      <c r="Z82">
        <f>IF($Z$2="","",IF(AND(ISNUMBER(SEARCH($Z$2,Y82)),OR($Z$3="",ISNUMBER(SEARCH($Z$3,Y82))),OR($Z$4="",ISNUMBER(SEARCH($Z$4,Y82)))),MAX($Z$7:Z81)+1,""))</f>
        <v/>
      </c>
    </row>
    <row r="83">
      <c r="Y83">
        <f>SUBSTITUTE(SUBSTITUTE(SUBSTITUTE(SUBSTITUTE(SUBSTITUTE(SUBSTITUTE(SUBSTITUTE(SUBSTITUTE(SUBSTITUTE(SUBSTITUTE(SUBSTITUTE(SUBSTITUTE(SUBSTITUTE(SUBSTITUTE(LOWER('Base de Preços'!B77&amp;" "&amp;'Base de Preços'!C77&amp;" "&amp;'Base de Preços'!D77),"á","a"),"à","a"),"ã","a"),"â","a"),"é","e"),"ê","e"),"í","i"),"ó","o"),"ô","o"),"õ","o"),"ú","u"),"ç","c"),"-"," ")," ","")</f>
        <v/>
      </c>
      <c r="Z83">
        <f>IF($Z$2="","",IF(AND(ISNUMBER(SEARCH($Z$2,Y83)),OR($Z$3="",ISNUMBER(SEARCH($Z$3,Y83))),OR($Z$4="",ISNUMBER(SEARCH($Z$4,Y83)))),MAX($Z$7:Z82)+1,""))</f>
        <v/>
      </c>
    </row>
    <row r="84">
      <c r="Y84">
        <f>SUBSTITUTE(SUBSTITUTE(SUBSTITUTE(SUBSTITUTE(SUBSTITUTE(SUBSTITUTE(SUBSTITUTE(SUBSTITUTE(SUBSTITUTE(SUBSTITUTE(SUBSTITUTE(SUBSTITUTE(SUBSTITUTE(SUBSTITUTE(LOWER('Base de Preços'!B78&amp;" "&amp;'Base de Preços'!C78&amp;" "&amp;'Base de Preços'!D78),"á","a"),"à","a"),"ã","a"),"â","a"),"é","e"),"ê","e"),"í","i"),"ó","o"),"ô","o"),"õ","o"),"ú","u"),"ç","c"),"-"," ")," ","")</f>
        <v/>
      </c>
      <c r="Z84">
        <f>IF($Z$2="","",IF(AND(ISNUMBER(SEARCH($Z$2,Y84)),OR($Z$3="",ISNUMBER(SEARCH($Z$3,Y84))),OR($Z$4="",ISNUMBER(SEARCH($Z$4,Y84)))),MAX($Z$7:Z83)+1,""))</f>
        <v/>
      </c>
    </row>
    <row r="85">
      <c r="Y85">
        <f>SUBSTITUTE(SUBSTITUTE(SUBSTITUTE(SUBSTITUTE(SUBSTITUTE(SUBSTITUTE(SUBSTITUTE(SUBSTITUTE(SUBSTITUTE(SUBSTITUTE(SUBSTITUTE(SUBSTITUTE(SUBSTITUTE(SUBSTITUTE(LOWER('Base de Preços'!B79&amp;" "&amp;'Base de Preços'!C79&amp;" "&amp;'Base de Preços'!D79),"á","a"),"à","a"),"ã","a"),"â","a"),"é","e"),"ê","e"),"í","i"),"ó","o"),"ô","o"),"õ","o"),"ú","u"),"ç","c"),"-"," ")," ","")</f>
        <v/>
      </c>
      <c r="Z85">
        <f>IF($Z$2="","",IF(AND(ISNUMBER(SEARCH($Z$2,Y85)),OR($Z$3="",ISNUMBER(SEARCH($Z$3,Y85))),OR($Z$4="",ISNUMBER(SEARCH($Z$4,Y85)))),MAX($Z$7:Z84)+1,""))</f>
        <v/>
      </c>
    </row>
    <row r="86">
      <c r="Y86">
        <f>SUBSTITUTE(SUBSTITUTE(SUBSTITUTE(SUBSTITUTE(SUBSTITUTE(SUBSTITUTE(SUBSTITUTE(SUBSTITUTE(SUBSTITUTE(SUBSTITUTE(SUBSTITUTE(SUBSTITUTE(SUBSTITUTE(SUBSTITUTE(LOWER('Base de Preços'!B80&amp;" "&amp;'Base de Preços'!C80&amp;" "&amp;'Base de Preços'!D80),"á","a"),"à","a"),"ã","a"),"â","a"),"é","e"),"ê","e"),"í","i"),"ó","o"),"ô","o"),"õ","o"),"ú","u"),"ç","c"),"-"," ")," ","")</f>
        <v/>
      </c>
      <c r="Z86">
        <f>IF($Z$2="","",IF(AND(ISNUMBER(SEARCH($Z$2,Y86)),OR($Z$3="",ISNUMBER(SEARCH($Z$3,Y86))),OR($Z$4="",ISNUMBER(SEARCH($Z$4,Y86)))),MAX($Z$7:Z85)+1,""))</f>
        <v/>
      </c>
    </row>
    <row r="87">
      <c r="Y87">
        <f>SUBSTITUTE(SUBSTITUTE(SUBSTITUTE(SUBSTITUTE(SUBSTITUTE(SUBSTITUTE(SUBSTITUTE(SUBSTITUTE(SUBSTITUTE(SUBSTITUTE(SUBSTITUTE(SUBSTITUTE(SUBSTITUTE(SUBSTITUTE(LOWER('Base de Preços'!B81&amp;" "&amp;'Base de Preços'!C81&amp;" "&amp;'Base de Preços'!D81),"á","a"),"à","a"),"ã","a"),"â","a"),"é","e"),"ê","e"),"í","i"),"ó","o"),"ô","o"),"õ","o"),"ú","u"),"ç","c"),"-"," ")," ","")</f>
        <v/>
      </c>
      <c r="Z87">
        <f>IF($Z$2="","",IF(AND(ISNUMBER(SEARCH($Z$2,Y87)),OR($Z$3="",ISNUMBER(SEARCH($Z$3,Y87))),OR($Z$4="",ISNUMBER(SEARCH($Z$4,Y87)))),MAX($Z$7:Z86)+1,""))</f>
        <v/>
      </c>
    </row>
    <row r="88">
      <c r="Y88">
        <f>SUBSTITUTE(SUBSTITUTE(SUBSTITUTE(SUBSTITUTE(SUBSTITUTE(SUBSTITUTE(SUBSTITUTE(SUBSTITUTE(SUBSTITUTE(SUBSTITUTE(SUBSTITUTE(SUBSTITUTE(SUBSTITUTE(SUBSTITUTE(LOWER('Base de Preços'!B82&amp;" "&amp;'Base de Preços'!C82&amp;" "&amp;'Base de Preços'!D82),"á","a"),"à","a"),"ã","a"),"â","a"),"é","e"),"ê","e"),"í","i"),"ó","o"),"ô","o"),"õ","o"),"ú","u"),"ç","c"),"-"," ")," ","")</f>
        <v/>
      </c>
      <c r="Z88">
        <f>IF($Z$2="","",IF(AND(ISNUMBER(SEARCH($Z$2,Y88)),OR($Z$3="",ISNUMBER(SEARCH($Z$3,Y88))),OR($Z$4="",ISNUMBER(SEARCH($Z$4,Y88)))),MAX($Z$7:Z87)+1,""))</f>
        <v/>
      </c>
    </row>
    <row r="89">
      <c r="Y89">
        <f>SUBSTITUTE(SUBSTITUTE(SUBSTITUTE(SUBSTITUTE(SUBSTITUTE(SUBSTITUTE(SUBSTITUTE(SUBSTITUTE(SUBSTITUTE(SUBSTITUTE(SUBSTITUTE(SUBSTITUTE(SUBSTITUTE(SUBSTITUTE(LOWER('Base de Preços'!B83&amp;" "&amp;'Base de Preços'!C83&amp;" "&amp;'Base de Preços'!D83),"á","a"),"à","a"),"ã","a"),"â","a"),"é","e"),"ê","e"),"í","i"),"ó","o"),"ô","o"),"õ","o"),"ú","u"),"ç","c"),"-"," ")," ","")</f>
        <v/>
      </c>
      <c r="Z89">
        <f>IF($Z$2="","",IF(AND(ISNUMBER(SEARCH($Z$2,Y89)),OR($Z$3="",ISNUMBER(SEARCH($Z$3,Y89))),OR($Z$4="",ISNUMBER(SEARCH($Z$4,Y89)))),MAX($Z$7:Z88)+1,""))</f>
        <v/>
      </c>
    </row>
    <row r="90">
      <c r="Y90">
        <f>SUBSTITUTE(SUBSTITUTE(SUBSTITUTE(SUBSTITUTE(SUBSTITUTE(SUBSTITUTE(SUBSTITUTE(SUBSTITUTE(SUBSTITUTE(SUBSTITUTE(SUBSTITUTE(SUBSTITUTE(SUBSTITUTE(SUBSTITUTE(LOWER('Base de Preços'!B84&amp;" "&amp;'Base de Preços'!C84&amp;" "&amp;'Base de Preços'!D84),"á","a"),"à","a"),"ã","a"),"â","a"),"é","e"),"ê","e"),"í","i"),"ó","o"),"ô","o"),"õ","o"),"ú","u"),"ç","c"),"-"," ")," ","")</f>
        <v/>
      </c>
      <c r="Z90">
        <f>IF($Z$2="","",IF(AND(ISNUMBER(SEARCH($Z$2,Y90)),OR($Z$3="",ISNUMBER(SEARCH($Z$3,Y90))),OR($Z$4="",ISNUMBER(SEARCH($Z$4,Y90)))),MAX($Z$7:Z89)+1,""))</f>
        <v/>
      </c>
    </row>
    <row r="91">
      <c r="Y91">
        <f>SUBSTITUTE(SUBSTITUTE(SUBSTITUTE(SUBSTITUTE(SUBSTITUTE(SUBSTITUTE(SUBSTITUTE(SUBSTITUTE(SUBSTITUTE(SUBSTITUTE(SUBSTITUTE(SUBSTITUTE(SUBSTITUTE(SUBSTITUTE(LOWER('Base de Preços'!B85&amp;" "&amp;'Base de Preços'!C85&amp;" "&amp;'Base de Preços'!D85),"á","a"),"à","a"),"ã","a"),"â","a"),"é","e"),"ê","e"),"í","i"),"ó","o"),"ô","o"),"õ","o"),"ú","u"),"ç","c"),"-"," ")," ","")</f>
        <v/>
      </c>
      <c r="Z91">
        <f>IF($Z$2="","",IF(AND(ISNUMBER(SEARCH($Z$2,Y91)),OR($Z$3="",ISNUMBER(SEARCH($Z$3,Y91))),OR($Z$4="",ISNUMBER(SEARCH($Z$4,Y91)))),MAX($Z$7:Z90)+1,""))</f>
        <v/>
      </c>
    </row>
    <row r="92">
      <c r="Y92">
        <f>SUBSTITUTE(SUBSTITUTE(SUBSTITUTE(SUBSTITUTE(SUBSTITUTE(SUBSTITUTE(SUBSTITUTE(SUBSTITUTE(SUBSTITUTE(SUBSTITUTE(SUBSTITUTE(SUBSTITUTE(SUBSTITUTE(SUBSTITUTE(LOWER('Base de Preços'!B86&amp;" "&amp;'Base de Preços'!C86&amp;" "&amp;'Base de Preços'!D86),"á","a"),"à","a"),"ã","a"),"â","a"),"é","e"),"ê","e"),"í","i"),"ó","o"),"ô","o"),"õ","o"),"ú","u"),"ç","c"),"-"," ")," ","")</f>
        <v/>
      </c>
      <c r="Z92">
        <f>IF($Z$2="","",IF(AND(ISNUMBER(SEARCH($Z$2,Y92)),OR($Z$3="",ISNUMBER(SEARCH($Z$3,Y92))),OR($Z$4="",ISNUMBER(SEARCH($Z$4,Y92)))),MAX($Z$7:Z91)+1,""))</f>
        <v/>
      </c>
    </row>
    <row r="93">
      <c r="Y93">
        <f>SUBSTITUTE(SUBSTITUTE(SUBSTITUTE(SUBSTITUTE(SUBSTITUTE(SUBSTITUTE(SUBSTITUTE(SUBSTITUTE(SUBSTITUTE(SUBSTITUTE(SUBSTITUTE(SUBSTITUTE(SUBSTITUTE(SUBSTITUTE(LOWER('Base de Preços'!B87&amp;" "&amp;'Base de Preços'!C87&amp;" "&amp;'Base de Preços'!D87),"á","a"),"à","a"),"ã","a"),"â","a"),"é","e"),"ê","e"),"í","i"),"ó","o"),"ô","o"),"õ","o"),"ú","u"),"ç","c"),"-"," ")," ","")</f>
        <v/>
      </c>
      <c r="Z93">
        <f>IF($Z$2="","",IF(AND(ISNUMBER(SEARCH($Z$2,Y93)),OR($Z$3="",ISNUMBER(SEARCH($Z$3,Y93))),OR($Z$4="",ISNUMBER(SEARCH($Z$4,Y93)))),MAX($Z$7:Z92)+1,""))</f>
        <v/>
      </c>
    </row>
    <row r="94">
      <c r="Y94">
        <f>SUBSTITUTE(SUBSTITUTE(SUBSTITUTE(SUBSTITUTE(SUBSTITUTE(SUBSTITUTE(SUBSTITUTE(SUBSTITUTE(SUBSTITUTE(SUBSTITUTE(SUBSTITUTE(SUBSTITUTE(SUBSTITUTE(SUBSTITUTE(LOWER('Base de Preços'!B88&amp;" "&amp;'Base de Preços'!C88&amp;" "&amp;'Base de Preços'!D88),"á","a"),"à","a"),"ã","a"),"â","a"),"é","e"),"ê","e"),"í","i"),"ó","o"),"ô","o"),"õ","o"),"ú","u"),"ç","c"),"-"," ")," ","")</f>
        <v/>
      </c>
      <c r="Z94">
        <f>IF($Z$2="","",IF(AND(ISNUMBER(SEARCH($Z$2,Y94)),OR($Z$3="",ISNUMBER(SEARCH($Z$3,Y94))),OR($Z$4="",ISNUMBER(SEARCH($Z$4,Y94)))),MAX($Z$7:Z93)+1,""))</f>
        <v/>
      </c>
    </row>
    <row r="95">
      <c r="Y95">
        <f>SUBSTITUTE(SUBSTITUTE(SUBSTITUTE(SUBSTITUTE(SUBSTITUTE(SUBSTITUTE(SUBSTITUTE(SUBSTITUTE(SUBSTITUTE(SUBSTITUTE(SUBSTITUTE(SUBSTITUTE(SUBSTITUTE(SUBSTITUTE(LOWER('Base de Preços'!B89&amp;" "&amp;'Base de Preços'!C89&amp;" "&amp;'Base de Preços'!D89),"á","a"),"à","a"),"ã","a"),"â","a"),"é","e"),"ê","e"),"í","i"),"ó","o"),"ô","o"),"õ","o"),"ú","u"),"ç","c"),"-"," ")," ","")</f>
        <v/>
      </c>
      <c r="Z95">
        <f>IF($Z$2="","",IF(AND(ISNUMBER(SEARCH($Z$2,Y95)),OR($Z$3="",ISNUMBER(SEARCH($Z$3,Y95))),OR($Z$4="",ISNUMBER(SEARCH($Z$4,Y95)))),MAX($Z$7:Z94)+1,""))</f>
        <v/>
      </c>
    </row>
    <row r="96">
      <c r="Y96">
        <f>SUBSTITUTE(SUBSTITUTE(SUBSTITUTE(SUBSTITUTE(SUBSTITUTE(SUBSTITUTE(SUBSTITUTE(SUBSTITUTE(SUBSTITUTE(SUBSTITUTE(SUBSTITUTE(SUBSTITUTE(SUBSTITUTE(SUBSTITUTE(LOWER('Base de Preços'!B90&amp;" "&amp;'Base de Preços'!C90&amp;" "&amp;'Base de Preços'!D90),"á","a"),"à","a"),"ã","a"),"â","a"),"é","e"),"ê","e"),"í","i"),"ó","o"),"ô","o"),"õ","o"),"ú","u"),"ç","c"),"-"," ")," ","")</f>
        <v/>
      </c>
      <c r="Z96">
        <f>IF($Z$2="","",IF(AND(ISNUMBER(SEARCH($Z$2,Y96)),OR($Z$3="",ISNUMBER(SEARCH($Z$3,Y96))),OR($Z$4="",ISNUMBER(SEARCH($Z$4,Y96)))),MAX($Z$7:Z95)+1,""))</f>
        <v/>
      </c>
    </row>
    <row r="97">
      <c r="Y97">
        <f>SUBSTITUTE(SUBSTITUTE(SUBSTITUTE(SUBSTITUTE(SUBSTITUTE(SUBSTITUTE(SUBSTITUTE(SUBSTITUTE(SUBSTITUTE(SUBSTITUTE(SUBSTITUTE(SUBSTITUTE(SUBSTITUTE(SUBSTITUTE(LOWER('Base de Preços'!B91&amp;" "&amp;'Base de Preços'!C91&amp;" "&amp;'Base de Preços'!D91),"á","a"),"à","a"),"ã","a"),"â","a"),"é","e"),"ê","e"),"í","i"),"ó","o"),"ô","o"),"õ","o"),"ú","u"),"ç","c"),"-"," ")," ","")</f>
        <v/>
      </c>
      <c r="Z97">
        <f>IF($Z$2="","",IF(AND(ISNUMBER(SEARCH($Z$2,Y97)),OR($Z$3="",ISNUMBER(SEARCH($Z$3,Y97))),OR($Z$4="",ISNUMBER(SEARCH($Z$4,Y97)))),MAX($Z$7:Z96)+1,""))</f>
        <v/>
      </c>
    </row>
    <row r="98">
      <c r="Y98">
        <f>SUBSTITUTE(SUBSTITUTE(SUBSTITUTE(SUBSTITUTE(SUBSTITUTE(SUBSTITUTE(SUBSTITUTE(SUBSTITUTE(SUBSTITUTE(SUBSTITUTE(SUBSTITUTE(SUBSTITUTE(SUBSTITUTE(SUBSTITUTE(LOWER('Base de Preços'!B92&amp;" "&amp;'Base de Preços'!C92&amp;" "&amp;'Base de Preços'!D92),"á","a"),"à","a"),"ã","a"),"â","a"),"é","e"),"ê","e"),"í","i"),"ó","o"),"ô","o"),"õ","o"),"ú","u"),"ç","c"),"-"," ")," ","")</f>
        <v/>
      </c>
      <c r="Z98">
        <f>IF($Z$2="","",IF(AND(ISNUMBER(SEARCH($Z$2,Y98)),OR($Z$3="",ISNUMBER(SEARCH($Z$3,Y98))),OR($Z$4="",ISNUMBER(SEARCH($Z$4,Y98)))),MAX($Z$7:Z97)+1,""))</f>
        <v/>
      </c>
    </row>
    <row r="99">
      <c r="Y99">
        <f>SUBSTITUTE(SUBSTITUTE(SUBSTITUTE(SUBSTITUTE(SUBSTITUTE(SUBSTITUTE(SUBSTITUTE(SUBSTITUTE(SUBSTITUTE(SUBSTITUTE(SUBSTITUTE(SUBSTITUTE(SUBSTITUTE(SUBSTITUTE(LOWER('Base de Preços'!B93&amp;" "&amp;'Base de Preços'!C93&amp;" "&amp;'Base de Preços'!D93),"á","a"),"à","a"),"ã","a"),"â","a"),"é","e"),"ê","e"),"í","i"),"ó","o"),"ô","o"),"õ","o"),"ú","u"),"ç","c"),"-"," ")," ","")</f>
        <v/>
      </c>
      <c r="Z99">
        <f>IF($Z$2="","",IF(AND(ISNUMBER(SEARCH($Z$2,Y99)),OR($Z$3="",ISNUMBER(SEARCH($Z$3,Y99))),OR($Z$4="",ISNUMBER(SEARCH($Z$4,Y99)))),MAX($Z$7:Z98)+1,""))</f>
        <v/>
      </c>
    </row>
    <row r="100">
      <c r="Y100">
        <f>SUBSTITUTE(SUBSTITUTE(SUBSTITUTE(SUBSTITUTE(SUBSTITUTE(SUBSTITUTE(SUBSTITUTE(SUBSTITUTE(SUBSTITUTE(SUBSTITUTE(SUBSTITUTE(SUBSTITUTE(SUBSTITUTE(SUBSTITUTE(LOWER('Base de Preços'!B94&amp;" "&amp;'Base de Preços'!C94&amp;" "&amp;'Base de Preços'!D94),"á","a"),"à","a"),"ã","a"),"â","a"),"é","e"),"ê","e"),"í","i"),"ó","o"),"ô","o"),"õ","o"),"ú","u"),"ç","c"),"-"," ")," ","")</f>
        <v/>
      </c>
      <c r="Z100">
        <f>IF($Z$2="","",IF(AND(ISNUMBER(SEARCH($Z$2,Y100)),OR($Z$3="",ISNUMBER(SEARCH($Z$3,Y100))),OR($Z$4="",ISNUMBER(SEARCH($Z$4,Y100)))),MAX($Z$7:Z99)+1,""))</f>
        <v/>
      </c>
    </row>
    <row r="101">
      <c r="Y101">
        <f>SUBSTITUTE(SUBSTITUTE(SUBSTITUTE(SUBSTITUTE(SUBSTITUTE(SUBSTITUTE(SUBSTITUTE(SUBSTITUTE(SUBSTITUTE(SUBSTITUTE(SUBSTITUTE(SUBSTITUTE(SUBSTITUTE(SUBSTITUTE(LOWER('Base de Preços'!B95&amp;" "&amp;'Base de Preços'!C95&amp;" "&amp;'Base de Preços'!D95),"á","a"),"à","a"),"ã","a"),"â","a"),"é","e"),"ê","e"),"í","i"),"ó","o"),"ô","o"),"õ","o"),"ú","u"),"ç","c"),"-"," ")," ","")</f>
        <v/>
      </c>
      <c r="Z101">
        <f>IF($Z$2="","",IF(AND(ISNUMBER(SEARCH($Z$2,Y101)),OR($Z$3="",ISNUMBER(SEARCH($Z$3,Y101))),OR($Z$4="",ISNUMBER(SEARCH($Z$4,Y101)))),MAX($Z$7:Z100)+1,""))</f>
        <v/>
      </c>
    </row>
    <row r="102">
      <c r="Y102">
        <f>SUBSTITUTE(SUBSTITUTE(SUBSTITUTE(SUBSTITUTE(SUBSTITUTE(SUBSTITUTE(SUBSTITUTE(SUBSTITUTE(SUBSTITUTE(SUBSTITUTE(SUBSTITUTE(SUBSTITUTE(SUBSTITUTE(SUBSTITUTE(LOWER('Base de Preços'!B96&amp;" "&amp;'Base de Preços'!C96&amp;" "&amp;'Base de Preços'!D96),"á","a"),"à","a"),"ã","a"),"â","a"),"é","e"),"ê","e"),"í","i"),"ó","o"),"ô","o"),"õ","o"),"ú","u"),"ç","c"),"-"," ")," ","")</f>
        <v/>
      </c>
      <c r="Z102">
        <f>IF($Z$2="","",IF(AND(ISNUMBER(SEARCH($Z$2,Y102)),OR($Z$3="",ISNUMBER(SEARCH($Z$3,Y102))),OR($Z$4="",ISNUMBER(SEARCH($Z$4,Y102)))),MAX($Z$7:Z101)+1,""))</f>
        <v/>
      </c>
    </row>
    <row r="103">
      <c r="Y103">
        <f>SUBSTITUTE(SUBSTITUTE(SUBSTITUTE(SUBSTITUTE(SUBSTITUTE(SUBSTITUTE(SUBSTITUTE(SUBSTITUTE(SUBSTITUTE(SUBSTITUTE(SUBSTITUTE(SUBSTITUTE(SUBSTITUTE(SUBSTITUTE(LOWER('Base de Preços'!B97&amp;" "&amp;'Base de Preços'!C97&amp;" "&amp;'Base de Preços'!D97),"á","a"),"à","a"),"ã","a"),"â","a"),"é","e"),"ê","e"),"í","i"),"ó","o"),"ô","o"),"õ","o"),"ú","u"),"ç","c"),"-"," ")," ","")</f>
        <v/>
      </c>
      <c r="Z103">
        <f>IF($Z$2="","",IF(AND(ISNUMBER(SEARCH($Z$2,Y103)),OR($Z$3="",ISNUMBER(SEARCH($Z$3,Y103))),OR($Z$4="",ISNUMBER(SEARCH($Z$4,Y103)))),MAX($Z$7:Z102)+1,""))</f>
        <v/>
      </c>
    </row>
    <row r="104">
      <c r="Y104">
        <f>SUBSTITUTE(SUBSTITUTE(SUBSTITUTE(SUBSTITUTE(SUBSTITUTE(SUBSTITUTE(SUBSTITUTE(SUBSTITUTE(SUBSTITUTE(SUBSTITUTE(SUBSTITUTE(SUBSTITUTE(SUBSTITUTE(SUBSTITUTE(LOWER('Base de Preços'!B98&amp;" "&amp;'Base de Preços'!C98&amp;" "&amp;'Base de Preços'!D98),"á","a"),"à","a"),"ã","a"),"â","a"),"é","e"),"ê","e"),"í","i"),"ó","o"),"ô","o"),"õ","o"),"ú","u"),"ç","c"),"-"," ")," ","")</f>
        <v/>
      </c>
      <c r="Z104">
        <f>IF($Z$2="","",IF(AND(ISNUMBER(SEARCH($Z$2,Y104)),OR($Z$3="",ISNUMBER(SEARCH($Z$3,Y104))),OR($Z$4="",ISNUMBER(SEARCH($Z$4,Y104)))),MAX($Z$7:Z103)+1,""))</f>
        <v/>
      </c>
    </row>
    <row r="105">
      <c r="Y105">
        <f>SUBSTITUTE(SUBSTITUTE(SUBSTITUTE(SUBSTITUTE(SUBSTITUTE(SUBSTITUTE(SUBSTITUTE(SUBSTITUTE(SUBSTITUTE(SUBSTITUTE(SUBSTITUTE(SUBSTITUTE(SUBSTITUTE(SUBSTITUTE(LOWER('Base de Preços'!B99&amp;" "&amp;'Base de Preços'!C99&amp;" "&amp;'Base de Preços'!D99),"á","a"),"à","a"),"ã","a"),"â","a"),"é","e"),"ê","e"),"í","i"),"ó","o"),"ô","o"),"õ","o"),"ú","u"),"ç","c"),"-"," ")," ","")</f>
        <v/>
      </c>
      <c r="Z105">
        <f>IF($Z$2="","",IF(AND(ISNUMBER(SEARCH($Z$2,Y105)),OR($Z$3="",ISNUMBER(SEARCH($Z$3,Y105))),OR($Z$4="",ISNUMBER(SEARCH($Z$4,Y105)))),MAX($Z$7:Z104)+1,""))</f>
        <v/>
      </c>
    </row>
    <row r="106">
      <c r="Y106">
        <f>SUBSTITUTE(SUBSTITUTE(SUBSTITUTE(SUBSTITUTE(SUBSTITUTE(SUBSTITUTE(SUBSTITUTE(SUBSTITUTE(SUBSTITUTE(SUBSTITUTE(SUBSTITUTE(SUBSTITUTE(SUBSTITUTE(SUBSTITUTE(LOWER('Base de Preços'!B100&amp;" "&amp;'Base de Preços'!C100&amp;" "&amp;'Base de Preços'!D100),"á","a"),"à","a"),"ã","a"),"â","a"),"é","e"),"ê","e"),"í","i"),"ó","o"),"ô","o"),"õ","o"),"ú","u"),"ç","c"),"-"," ")," ","")</f>
        <v/>
      </c>
      <c r="Z106">
        <f>IF($Z$2="","",IF(AND(ISNUMBER(SEARCH($Z$2,Y106)),OR($Z$3="",ISNUMBER(SEARCH($Z$3,Y106))),OR($Z$4="",ISNUMBER(SEARCH($Z$4,Y106)))),MAX($Z$7:Z105)+1,""))</f>
        <v/>
      </c>
    </row>
    <row r="107">
      <c r="Y107">
        <f>SUBSTITUTE(SUBSTITUTE(SUBSTITUTE(SUBSTITUTE(SUBSTITUTE(SUBSTITUTE(SUBSTITUTE(SUBSTITUTE(SUBSTITUTE(SUBSTITUTE(SUBSTITUTE(SUBSTITUTE(SUBSTITUTE(SUBSTITUTE(LOWER('Base de Preços'!B101&amp;" "&amp;'Base de Preços'!C101&amp;" "&amp;'Base de Preços'!D101),"á","a"),"à","a"),"ã","a"),"â","a"),"é","e"),"ê","e"),"í","i"),"ó","o"),"ô","o"),"õ","o"),"ú","u"),"ç","c"),"-"," ")," ","")</f>
        <v/>
      </c>
      <c r="Z107">
        <f>IF($Z$2="","",IF(AND(ISNUMBER(SEARCH($Z$2,Y107)),OR($Z$3="",ISNUMBER(SEARCH($Z$3,Y107))),OR($Z$4="",ISNUMBER(SEARCH($Z$4,Y107)))),MAX($Z$7:Z106)+1,""))</f>
        <v/>
      </c>
    </row>
    <row r="108">
      <c r="Y108">
        <f>SUBSTITUTE(SUBSTITUTE(SUBSTITUTE(SUBSTITUTE(SUBSTITUTE(SUBSTITUTE(SUBSTITUTE(SUBSTITUTE(SUBSTITUTE(SUBSTITUTE(SUBSTITUTE(SUBSTITUTE(SUBSTITUTE(SUBSTITUTE(LOWER('Base de Preços'!B102&amp;" "&amp;'Base de Preços'!C102&amp;" "&amp;'Base de Preços'!D102),"á","a"),"à","a"),"ã","a"),"â","a"),"é","e"),"ê","e"),"í","i"),"ó","o"),"ô","o"),"õ","o"),"ú","u"),"ç","c"),"-"," ")," ","")</f>
        <v/>
      </c>
      <c r="Z108">
        <f>IF($Z$2="","",IF(AND(ISNUMBER(SEARCH($Z$2,Y108)),OR($Z$3="",ISNUMBER(SEARCH($Z$3,Y108))),OR($Z$4="",ISNUMBER(SEARCH($Z$4,Y108)))),MAX($Z$7:Z107)+1,""))</f>
        <v/>
      </c>
    </row>
    <row r="109">
      <c r="Y109">
        <f>SUBSTITUTE(SUBSTITUTE(SUBSTITUTE(SUBSTITUTE(SUBSTITUTE(SUBSTITUTE(SUBSTITUTE(SUBSTITUTE(SUBSTITUTE(SUBSTITUTE(SUBSTITUTE(SUBSTITUTE(SUBSTITUTE(SUBSTITUTE(LOWER('Base de Preços'!B103&amp;" "&amp;'Base de Preços'!C103&amp;" "&amp;'Base de Preços'!D103),"á","a"),"à","a"),"ã","a"),"â","a"),"é","e"),"ê","e"),"í","i"),"ó","o"),"ô","o"),"õ","o"),"ú","u"),"ç","c"),"-"," ")," ","")</f>
        <v/>
      </c>
      <c r="Z109">
        <f>IF($Z$2="","",IF(AND(ISNUMBER(SEARCH($Z$2,Y109)),OR($Z$3="",ISNUMBER(SEARCH($Z$3,Y109))),OR($Z$4="",ISNUMBER(SEARCH($Z$4,Y109)))),MAX($Z$7:Z108)+1,""))</f>
        <v/>
      </c>
    </row>
    <row r="110">
      <c r="Y110">
        <f>SUBSTITUTE(SUBSTITUTE(SUBSTITUTE(SUBSTITUTE(SUBSTITUTE(SUBSTITUTE(SUBSTITUTE(SUBSTITUTE(SUBSTITUTE(SUBSTITUTE(SUBSTITUTE(SUBSTITUTE(SUBSTITUTE(SUBSTITUTE(LOWER('Base de Preços'!B104&amp;" "&amp;'Base de Preços'!C104&amp;" "&amp;'Base de Preços'!D104),"á","a"),"à","a"),"ã","a"),"â","a"),"é","e"),"ê","e"),"í","i"),"ó","o"),"ô","o"),"õ","o"),"ú","u"),"ç","c"),"-"," ")," ","")</f>
        <v/>
      </c>
      <c r="Z110">
        <f>IF($Z$2="","",IF(AND(ISNUMBER(SEARCH($Z$2,Y110)),OR($Z$3="",ISNUMBER(SEARCH($Z$3,Y110))),OR($Z$4="",ISNUMBER(SEARCH($Z$4,Y110)))),MAX($Z$7:Z109)+1,""))</f>
        <v/>
      </c>
    </row>
    <row r="111">
      <c r="Y111">
        <f>SUBSTITUTE(SUBSTITUTE(SUBSTITUTE(SUBSTITUTE(SUBSTITUTE(SUBSTITUTE(SUBSTITUTE(SUBSTITUTE(SUBSTITUTE(SUBSTITUTE(SUBSTITUTE(SUBSTITUTE(SUBSTITUTE(SUBSTITUTE(LOWER('Base de Preços'!B105&amp;" "&amp;'Base de Preços'!C105&amp;" "&amp;'Base de Preços'!D105),"á","a"),"à","a"),"ã","a"),"â","a"),"é","e"),"ê","e"),"í","i"),"ó","o"),"ô","o"),"õ","o"),"ú","u"),"ç","c"),"-"," ")," ","")</f>
        <v/>
      </c>
      <c r="Z111">
        <f>IF($Z$2="","",IF(AND(ISNUMBER(SEARCH($Z$2,Y111)),OR($Z$3="",ISNUMBER(SEARCH($Z$3,Y111))),OR($Z$4="",ISNUMBER(SEARCH($Z$4,Y111)))),MAX($Z$7:Z110)+1,""))</f>
        <v/>
      </c>
    </row>
    <row r="112">
      <c r="Y112">
        <f>SUBSTITUTE(SUBSTITUTE(SUBSTITUTE(SUBSTITUTE(SUBSTITUTE(SUBSTITUTE(SUBSTITUTE(SUBSTITUTE(SUBSTITUTE(SUBSTITUTE(SUBSTITUTE(SUBSTITUTE(SUBSTITUTE(SUBSTITUTE(LOWER('Base de Preços'!B106&amp;" "&amp;'Base de Preços'!C106&amp;" "&amp;'Base de Preços'!D106),"á","a"),"à","a"),"ã","a"),"â","a"),"é","e"),"ê","e"),"í","i"),"ó","o"),"ô","o"),"õ","o"),"ú","u"),"ç","c"),"-"," ")," ","")</f>
        <v/>
      </c>
      <c r="Z112">
        <f>IF($Z$2="","",IF(AND(ISNUMBER(SEARCH($Z$2,Y112)),OR($Z$3="",ISNUMBER(SEARCH($Z$3,Y112))),OR($Z$4="",ISNUMBER(SEARCH($Z$4,Y112)))),MAX($Z$7:Z111)+1,""))</f>
        <v/>
      </c>
    </row>
    <row r="113">
      <c r="Y113">
        <f>SUBSTITUTE(SUBSTITUTE(SUBSTITUTE(SUBSTITUTE(SUBSTITUTE(SUBSTITUTE(SUBSTITUTE(SUBSTITUTE(SUBSTITUTE(SUBSTITUTE(SUBSTITUTE(SUBSTITUTE(SUBSTITUTE(SUBSTITUTE(LOWER('Base de Preços'!B107&amp;" "&amp;'Base de Preços'!C107&amp;" "&amp;'Base de Preços'!D107),"á","a"),"à","a"),"ã","a"),"â","a"),"é","e"),"ê","e"),"í","i"),"ó","o"),"ô","o"),"õ","o"),"ú","u"),"ç","c"),"-"," ")," ","")</f>
        <v/>
      </c>
      <c r="Z113">
        <f>IF($Z$2="","",IF(AND(ISNUMBER(SEARCH($Z$2,Y113)),OR($Z$3="",ISNUMBER(SEARCH($Z$3,Y113))),OR($Z$4="",ISNUMBER(SEARCH($Z$4,Y113)))),MAX($Z$7:Z112)+1,""))</f>
        <v/>
      </c>
    </row>
    <row r="114">
      <c r="Y114">
        <f>SUBSTITUTE(SUBSTITUTE(SUBSTITUTE(SUBSTITUTE(SUBSTITUTE(SUBSTITUTE(SUBSTITUTE(SUBSTITUTE(SUBSTITUTE(SUBSTITUTE(SUBSTITUTE(SUBSTITUTE(SUBSTITUTE(SUBSTITUTE(LOWER('Base de Preços'!B108&amp;" "&amp;'Base de Preços'!C108&amp;" "&amp;'Base de Preços'!D108),"á","a"),"à","a"),"ã","a"),"â","a"),"é","e"),"ê","e"),"í","i"),"ó","o"),"ô","o"),"õ","o"),"ú","u"),"ç","c"),"-"," ")," ","")</f>
        <v/>
      </c>
      <c r="Z114">
        <f>IF($Z$2="","",IF(AND(ISNUMBER(SEARCH($Z$2,Y114)),OR($Z$3="",ISNUMBER(SEARCH($Z$3,Y114))),OR($Z$4="",ISNUMBER(SEARCH($Z$4,Y114)))),MAX($Z$7:Z113)+1,""))</f>
        <v/>
      </c>
    </row>
    <row r="115">
      <c r="Y115">
        <f>SUBSTITUTE(SUBSTITUTE(SUBSTITUTE(SUBSTITUTE(SUBSTITUTE(SUBSTITUTE(SUBSTITUTE(SUBSTITUTE(SUBSTITUTE(SUBSTITUTE(SUBSTITUTE(SUBSTITUTE(SUBSTITUTE(SUBSTITUTE(LOWER('Base de Preços'!B109&amp;" "&amp;'Base de Preços'!C109&amp;" "&amp;'Base de Preços'!D109),"á","a"),"à","a"),"ã","a"),"â","a"),"é","e"),"ê","e"),"í","i"),"ó","o"),"ô","o"),"õ","o"),"ú","u"),"ç","c"),"-"," ")," ","")</f>
        <v/>
      </c>
      <c r="Z115">
        <f>IF($Z$2="","",IF(AND(ISNUMBER(SEARCH($Z$2,Y115)),OR($Z$3="",ISNUMBER(SEARCH($Z$3,Y115))),OR($Z$4="",ISNUMBER(SEARCH($Z$4,Y115)))),MAX($Z$7:Z114)+1,""))</f>
        <v/>
      </c>
    </row>
    <row r="116">
      <c r="Y116">
        <f>SUBSTITUTE(SUBSTITUTE(SUBSTITUTE(SUBSTITUTE(SUBSTITUTE(SUBSTITUTE(SUBSTITUTE(SUBSTITUTE(SUBSTITUTE(SUBSTITUTE(SUBSTITUTE(SUBSTITUTE(SUBSTITUTE(SUBSTITUTE(LOWER('Base de Preços'!B110&amp;" "&amp;'Base de Preços'!C110&amp;" "&amp;'Base de Preços'!D110),"á","a"),"à","a"),"ã","a"),"â","a"),"é","e"),"ê","e"),"í","i"),"ó","o"),"ô","o"),"õ","o"),"ú","u"),"ç","c"),"-"," ")," ","")</f>
        <v/>
      </c>
      <c r="Z116">
        <f>IF($Z$2="","",IF(AND(ISNUMBER(SEARCH($Z$2,Y116)),OR($Z$3="",ISNUMBER(SEARCH($Z$3,Y116))),OR($Z$4="",ISNUMBER(SEARCH($Z$4,Y116)))),MAX($Z$7:Z115)+1,""))</f>
        <v/>
      </c>
    </row>
    <row r="117">
      <c r="Y117">
        <f>SUBSTITUTE(SUBSTITUTE(SUBSTITUTE(SUBSTITUTE(SUBSTITUTE(SUBSTITUTE(SUBSTITUTE(SUBSTITUTE(SUBSTITUTE(SUBSTITUTE(SUBSTITUTE(SUBSTITUTE(SUBSTITUTE(SUBSTITUTE(LOWER('Base de Preços'!B111&amp;" "&amp;'Base de Preços'!C111&amp;" "&amp;'Base de Preços'!D111),"á","a"),"à","a"),"ã","a"),"â","a"),"é","e"),"ê","e"),"í","i"),"ó","o"),"ô","o"),"õ","o"),"ú","u"),"ç","c"),"-"," ")," ","")</f>
        <v/>
      </c>
      <c r="Z117">
        <f>IF($Z$2="","",IF(AND(ISNUMBER(SEARCH($Z$2,Y117)),OR($Z$3="",ISNUMBER(SEARCH($Z$3,Y117))),OR($Z$4="",ISNUMBER(SEARCH($Z$4,Y117)))),MAX($Z$7:Z116)+1,""))</f>
        <v/>
      </c>
    </row>
    <row r="118">
      <c r="Y118">
        <f>SUBSTITUTE(SUBSTITUTE(SUBSTITUTE(SUBSTITUTE(SUBSTITUTE(SUBSTITUTE(SUBSTITUTE(SUBSTITUTE(SUBSTITUTE(SUBSTITUTE(SUBSTITUTE(SUBSTITUTE(SUBSTITUTE(SUBSTITUTE(LOWER('Base de Preços'!B112&amp;" "&amp;'Base de Preços'!C112&amp;" "&amp;'Base de Preços'!D112),"á","a"),"à","a"),"ã","a"),"â","a"),"é","e"),"ê","e"),"í","i"),"ó","o"),"ô","o"),"õ","o"),"ú","u"),"ç","c"),"-"," ")," ","")</f>
        <v/>
      </c>
      <c r="Z118">
        <f>IF($Z$2="","",IF(AND(ISNUMBER(SEARCH($Z$2,Y118)),OR($Z$3="",ISNUMBER(SEARCH($Z$3,Y118))),OR($Z$4="",ISNUMBER(SEARCH($Z$4,Y118)))),MAX($Z$7:Z117)+1,""))</f>
        <v/>
      </c>
    </row>
    <row r="119">
      <c r="Y119">
        <f>SUBSTITUTE(SUBSTITUTE(SUBSTITUTE(SUBSTITUTE(SUBSTITUTE(SUBSTITUTE(SUBSTITUTE(SUBSTITUTE(SUBSTITUTE(SUBSTITUTE(SUBSTITUTE(SUBSTITUTE(SUBSTITUTE(SUBSTITUTE(LOWER('Base de Preços'!B113&amp;" "&amp;'Base de Preços'!C113&amp;" "&amp;'Base de Preços'!D113),"á","a"),"à","a"),"ã","a"),"â","a"),"é","e"),"ê","e"),"í","i"),"ó","o"),"ô","o"),"õ","o"),"ú","u"),"ç","c"),"-"," ")," ","")</f>
        <v/>
      </c>
      <c r="Z119">
        <f>IF($Z$2="","",IF(AND(ISNUMBER(SEARCH($Z$2,Y119)),OR($Z$3="",ISNUMBER(SEARCH($Z$3,Y119))),OR($Z$4="",ISNUMBER(SEARCH($Z$4,Y119)))),MAX($Z$7:Z118)+1,""))</f>
        <v/>
      </c>
    </row>
    <row r="120">
      <c r="Y120">
        <f>SUBSTITUTE(SUBSTITUTE(SUBSTITUTE(SUBSTITUTE(SUBSTITUTE(SUBSTITUTE(SUBSTITUTE(SUBSTITUTE(SUBSTITUTE(SUBSTITUTE(SUBSTITUTE(SUBSTITUTE(SUBSTITUTE(SUBSTITUTE(LOWER('Base de Preços'!B114&amp;" "&amp;'Base de Preços'!C114&amp;" "&amp;'Base de Preços'!D114),"á","a"),"à","a"),"ã","a"),"â","a"),"é","e"),"ê","e"),"í","i"),"ó","o"),"ô","o"),"õ","o"),"ú","u"),"ç","c"),"-"," ")," ","")</f>
        <v/>
      </c>
      <c r="Z120">
        <f>IF($Z$2="","",IF(AND(ISNUMBER(SEARCH($Z$2,Y120)),OR($Z$3="",ISNUMBER(SEARCH($Z$3,Y120))),OR($Z$4="",ISNUMBER(SEARCH($Z$4,Y120)))),MAX($Z$7:Z119)+1,""))</f>
        <v/>
      </c>
    </row>
    <row r="121">
      <c r="Y121">
        <f>SUBSTITUTE(SUBSTITUTE(SUBSTITUTE(SUBSTITUTE(SUBSTITUTE(SUBSTITUTE(SUBSTITUTE(SUBSTITUTE(SUBSTITUTE(SUBSTITUTE(SUBSTITUTE(SUBSTITUTE(SUBSTITUTE(SUBSTITUTE(LOWER('Base de Preços'!B115&amp;" "&amp;'Base de Preços'!C115&amp;" "&amp;'Base de Preços'!D115),"á","a"),"à","a"),"ã","a"),"â","a"),"é","e"),"ê","e"),"í","i"),"ó","o"),"ô","o"),"õ","o"),"ú","u"),"ç","c"),"-"," ")," ","")</f>
        <v/>
      </c>
      <c r="Z121">
        <f>IF($Z$2="","",IF(AND(ISNUMBER(SEARCH($Z$2,Y121)),OR($Z$3="",ISNUMBER(SEARCH($Z$3,Y121))),OR($Z$4="",ISNUMBER(SEARCH($Z$4,Y121)))),MAX($Z$7:Z120)+1,""))</f>
        <v/>
      </c>
    </row>
    <row r="122">
      <c r="Y122">
        <f>SUBSTITUTE(SUBSTITUTE(SUBSTITUTE(SUBSTITUTE(SUBSTITUTE(SUBSTITUTE(SUBSTITUTE(SUBSTITUTE(SUBSTITUTE(SUBSTITUTE(SUBSTITUTE(SUBSTITUTE(SUBSTITUTE(SUBSTITUTE(LOWER('Base de Preços'!B116&amp;" "&amp;'Base de Preços'!C116&amp;" "&amp;'Base de Preços'!D116),"á","a"),"à","a"),"ã","a"),"â","a"),"é","e"),"ê","e"),"í","i"),"ó","o"),"ô","o"),"õ","o"),"ú","u"),"ç","c"),"-"," ")," ","")</f>
        <v/>
      </c>
      <c r="Z122">
        <f>IF($Z$2="","",IF(AND(ISNUMBER(SEARCH($Z$2,Y122)),OR($Z$3="",ISNUMBER(SEARCH($Z$3,Y122))),OR($Z$4="",ISNUMBER(SEARCH($Z$4,Y122)))),MAX($Z$7:Z121)+1,""))</f>
        <v/>
      </c>
    </row>
    <row r="123">
      <c r="Y123">
        <f>SUBSTITUTE(SUBSTITUTE(SUBSTITUTE(SUBSTITUTE(SUBSTITUTE(SUBSTITUTE(SUBSTITUTE(SUBSTITUTE(SUBSTITUTE(SUBSTITUTE(SUBSTITUTE(SUBSTITUTE(SUBSTITUTE(SUBSTITUTE(LOWER('Base de Preços'!B117&amp;" "&amp;'Base de Preços'!C117&amp;" "&amp;'Base de Preços'!D117),"á","a"),"à","a"),"ã","a"),"â","a"),"é","e"),"ê","e"),"í","i"),"ó","o"),"ô","o"),"õ","o"),"ú","u"),"ç","c"),"-"," ")," ","")</f>
        <v/>
      </c>
      <c r="Z123">
        <f>IF($Z$2="","",IF(AND(ISNUMBER(SEARCH($Z$2,Y123)),OR($Z$3="",ISNUMBER(SEARCH($Z$3,Y123))),OR($Z$4="",ISNUMBER(SEARCH($Z$4,Y123)))),MAX($Z$7:Z122)+1,""))</f>
        <v/>
      </c>
    </row>
    <row r="124">
      <c r="Y124">
        <f>SUBSTITUTE(SUBSTITUTE(SUBSTITUTE(SUBSTITUTE(SUBSTITUTE(SUBSTITUTE(SUBSTITUTE(SUBSTITUTE(SUBSTITUTE(SUBSTITUTE(SUBSTITUTE(SUBSTITUTE(SUBSTITUTE(SUBSTITUTE(LOWER('Base de Preços'!B118&amp;" "&amp;'Base de Preços'!C118&amp;" "&amp;'Base de Preços'!D118),"á","a"),"à","a"),"ã","a"),"â","a"),"é","e"),"ê","e"),"í","i"),"ó","o"),"ô","o"),"õ","o"),"ú","u"),"ç","c"),"-"," ")," ","")</f>
        <v/>
      </c>
      <c r="Z124">
        <f>IF($Z$2="","",IF(AND(ISNUMBER(SEARCH($Z$2,Y124)),OR($Z$3="",ISNUMBER(SEARCH($Z$3,Y124))),OR($Z$4="",ISNUMBER(SEARCH($Z$4,Y124)))),MAX($Z$7:Z123)+1,""))</f>
        <v/>
      </c>
    </row>
    <row r="125">
      <c r="Y125">
        <f>SUBSTITUTE(SUBSTITUTE(SUBSTITUTE(SUBSTITUTE(SUBSTITUTE(SUBSTITUTE(SUBSTITUTE(SUBSTITUTE(SUBSTITUTE(SUBSTITUTE(SUBSTITUTE(SUBSTITUTE(SUBSTITUTE(SUBSTITUTE(LOWER('Base de Preços'!B119&amp;" "&amp;'Base de Preços'!C119&amp;" "&amp;'Base de Preços'!D119),"á","a"),"à","a"),"ã","a"),"â","a"),"é","e"),"ê","e"),"í","i"),"ó","o"),"ô","o"),"õ","o"),"ú","u"),"ç","c"),"-"," ")," ","")</f>
        <v/>
      </c>
      <c r="Z125">
        <f>IF($Z$2="","",IF(AND(ISNUMBER(SEARCH($Z$2,Y125)),OR($Z$3="",ISNUMBER(SEARCH($Z$3,Y125))),OR($Z$4="",ISNUMBER(SEARCH($Z$4,Y125)))),MAX($Z$7:Z124)+1,""))</f>
        <v/>
      </c>
    </row>
    <row r="126">
      <c r="Y126">
        <f>SUBSTITUTE(SUBSTITUTE(SUBSTITUTE(SUBSTITUTE(SUBSTITUTE(SUBSTITUTE(SUBSTITUTE(SUBSTITUTE(SUBSTITUTE(SUBSTITUTE(SUBSTITUTE(SUBSTITUTE(SUBSTITUTE(SUBSTITUTE(LOWER('Base de Preços'!B120&amp;" "&amp;'Base de Preços'!C120&amp;" "&amp;'Base de Preços'!D120),"á","a"),"à","a"),"ã","a"),"â","a"),"é","e"),"ê","e"),"í","i"),"ó","o"),"ô","o"),"õ","o"),"ú","u"),"ç","c"),"-"," ")," ","")</f>
        <v/>
      </c>
      <c r="Z126">
        <f>IF($Z$2="","",IF(AND(ISNUMBER(SEARCH($Z$2,Y126)),OR($Z$3="",ISNUMBER(SEARCH($Z$3,Y126))),OR($Z$4="",ISNUMBER(SEARCH($Z$4,Y126)))),MAX($Z$7:Z125)+1,""))</f>
        <v/>
      </c>
    </row>
    <row r="127">
      <c r="Y127">
        <f>SUBSTITUTE(SUBSTITUTE(SUBSTITUTE(SUBSTITUTE(SUBSTITUTE(SUBSTITUTE(SUBSTITUTE(SUBSTITUTE(SUBSTITUTE(SUBSTITUTE(SUBSTITUTE(SUBSTITUTE(SUBSTITUTE(SUBSTITUTE(LOWER('Base de Preços'!B121&amp;" "&amp;'Base de Preços'!C121&amp;" "&amp;'Base de Preços'!D121),"á","a"),"à","a"),"ã","a"),"â","a"),"é","e"),"ê","e"),"í","i"),"ó","o"),"ô","o"),"õ","o"),"ú","u"),"ç","c"),"-"," ")," ","")</f>
        <v/>
      </c>
      <c r="Z127">
        <f>IF($Z$2="","",IF(AND(ISNUMBER(SEARCH($Z$2,Y127)),OR($Z$3="",ISNUMBER(SEARCH($Z$3,Y127))),OR($Z$4="",ISNUMBER(SEARCH($Z$4,Y127)))),MAX($Z$7:Z126)+1,""))</f>
        <v/>
      </c>
    </row>
    <row r="128">
      <c r="Y128">
        <f>SUBSTITUTE(SUBSTITUTE(SUBSTITUTE(SUBSTITUTE(SUBSTITUTE(SUBSTITUTE(SUBSTITUTE(SUBSTITUTE(SUBSTITUTE(SUBSTITUTE(SUBSTITUTE(SUBSTITUTE(SUBSTITUTE(SUBSTITUTE(LOWER('Base de Preços'!B122&amp;" "&amp;'Base de Preços'!C122&amp;" "&amp;'Base de Preços'!D122),"á","a"),"à","a"),"ã","a"),"â","a"),"é","e"),"ê","e"),"í","i"),"ó","o"),"ô","o"),"õ","o"),"ú","u"),"ç","c"),"-"," ")," ","")</f>
        <v/>
      </c>
      <c r="Z128">
        <f>IF($Z$2="","",IF(AND(ISNUMBER(SEARCH($Z$2,Y128)),OR($Z$3="",ISNUMBER(SEARCH($Z$3,Y128))),OR($Z$4="",ISNUMBER(SEARCH($Z$4,Y128)))),MAX($Z$7:Z127)+1,""))</f>
        <v/>
      </c>
    </row>
    <row r="129">
      <c r="Y129">
        <f>SUBSTITUTE(SUBSTITUTE(SUBSTITUTE(SUBSTITUTE(SUBSTITUTE(SUBSTITUTE(SUBSTITUTE(SUBSTITUTE(SUBSTITUTE(SUBSTITUTE(SUBSTITUTE(SUBSTITUTE(SUBSTITUTE(SUBSTITUTE(LOWER('Base de Preços'!B123&amp;" "&amp;'Base de Preços'!C123&amp;" "&amp;'Base de Preços'!D123),"á","a"),"à","a"),"ã","a"),"â","a"),"é","e"),"ê","e"),"í","i"),"ó","o"),"ô","o"),"õ","o"),"ú","u"),"ç","c"),"-"," ")," ","")</f>
        <v/>
      </c>
      <c r="Z129">
        <f>IF($Z$2="","",IF(AND(ISNUMBER(SEARCH($Z$2,Y129)),OR($Z$3="",ISNUMBER(SEARCH($Z$3,Y129))),OR($Z$4="",ISNUMBER(SEARCH($Z$4,Y129)))),MAX($Z$7:Z128)+1,""))</f>
        <v/>
      </c>
    </row>
    <row r="130">
      <c r="Y130">
        <f>SUBSTITUTE(SUBSTITUTE(SUBSTITUTE(SUBSTITUTE(SUBSTITUTE(SUBSTITUTE(SUBSTITUTE(SUBSTITUTE(SUBSTITUTE(SUBSTITUTE(SUBSTITUTE(SUBSTITUTE(SUBSTITUTE(SUBSTITUTE(LOWER('Base de Preços'!B124&amp;" "&amp;'Base de Preços'!C124&amp;" "&amp;'Base de Preços'!D124),"á","a"),"à","a"),"ã","a"),"â","a"),"é","e"),"ê","e"),"í","i"),"ó","o"),"ô","o"),"õ","o"),"ú","u"),"ç","c"),"-"," ")," ","")</f>
        <v/>
      </c>
      <c r="Z130">
        <f>IF($Z$2="","",IF(AND(ISNUMBER(SEARCH($Z$2,Y130)),OR($Z$3="",ISNUMBER(SEARCH($Z$3,Y130))),OR($Z$4="",ISNUMBER(SEARCH($Z$4,Y130)))),MAX($Z$7:Z129)+1,""))</f>
        <v/>
      </c>
    </row>
    <row r="131">
      <c r="Y131">
        <f>SUBSTITUTE(SUBSTITUTE(SUBSTITUTE(SUBSTITUTE(SUBSTITUTE(SUBSTITUTE(SUBSTITUTE(SUBSTITUTE(SUBSTITUTE(SUBSTITUTE(SUBSTITUTE(SUBSTITUTE(SUBSTITUTE(SUBSTITUTE(LOWER('Base de Preços'!B125&amp;" "&amp;'Base de Preços'!C125&amp;" "&amp;'Base de Preços'!D125),"á","a"),"à","a"),"ã","a"),"â","a"),"é","e"),"ê","e"),"í","i"),"ó","o"),"ô","o"),"õ","o"),"ú","u"),"ç","c"),"-"," ")," ","")</f>
        <v/>
      </c>
      <c r="Z131">
        <f>IF($Z$2="","",IF(AND(ISNUMBER(SEARCH($Z$2,Y131)),OR($Z$3="",ISNUMBER(SEARCH($Z$3,Y131))),OR($Z$4="",ISNUMBER(SEARCH($Z$4,Y131)))),MAX($Z$7:Z130)+1,""))</f>
        <v/>
      </c>
    </row>
    <row r="132">
      <c r="Y132">
        <f>SUBSTITUTE(SUBSTITUTE(SUBSTITUTE(SUBSTITUTE(SUBSTITUTE(SUBSTITUTE(SUBSTITUTE(SUBSTITUTE(SUBSTITUTE(SUBSTITUTE(SUBSTITUTE(SUBSTITUTE(SUBSTITUTE(SUBSTITUTE(LOWER('Base de Preços'!B126&amp;" "&amp;'Base de Preços'!C126&amp;" "&amp;'Base de Preços'!D126),"á","a"),"à","a"),"ã","a"),"â","a"),"é","e"),"ê","e"),"í","i"),"ó","o"),"ô","o"),"õ","o"),"ú","u"),"ç","c"),"-"," ")," ","")</f>
        <v/>
      </c>
      <c r="Z132">
        <f>IF($Z$2="","",IF(AND(ISNUMBER(SEARCH($Z$2,Y132)),OR($Z$3="",ISNUMBER(SEARCH($Z$3,Y132))),OR($Z$4="",ISNUMBER(SEARCH($Z$4,Y132)))),MAX($Z$7:Z131)+1,""))</f>
        <v/>
      </c>
    </row>
    <row r="133">
      <c r="Y133">
        <f>SUBSTITUTE(SUBSTITUTE(SUBSTITUTE(SUBSTITUTE(SUBSTITUTE(SUBSTITUTE(SUBSTITUTE(SUBSTITUTE(SUBSTITUTE(SUBSTITUTE(SUBSTITUTE(SUBSTITUTE(SUBSTITUTE(SUBSTITUTE(LOWER('Base de Preços'!B127&amp;" "&amp;'Base de Preços'!C127&amp;" "&amp;'Base de Preços'!D127),"á","a"),"à","a"),"ã","a"),"â","a"),"é","e"),"ê","e"),"í","i"),"ó","o"),"ô","o"),"õ","o"),"ú","u"),"ç","c"),"-"," ")," ","")</f>
        <v/>
      </c>
      <c r="Z133">
        <f>IF($Z$2="","",IF(AND(ISNUMBER(SEARCH($Z$2,Y133)),OR($Z$3="",ISNUMBER(SEARCH($Z$3,Y133))),OR($Z$4="",ISNUMBER(SEARCH($Z$4,Y133)))),MAX($Z$7:Z132)+1,""))</f>
        <v/>
      </c>
    </row>
    <row r="134">
      <c r="Y134">
        <f>SUBSTITUTE(SUBSTITUTE(SUBSTITUTE(SUBSTITUTE(SUBSTITUTE(SUBSTITUTE(SUBSTITUTE(SUBSTITUTE(SUBSTITUTE(SUBSTITUTE(SUBSTITUTE(SUBSTITUTE(SUBSTITUTE(SUBSTITUTE(LOWER('Base de Preços'!B128&amp;" "&amp;'Base de Preços'!C128&amp;" "&amp;'Base de Preços'!D128),"á","a"),"à","a"),"ã","a"),"â","a"),"é","e"),"ê","e"),"í","i"),"ó","o"),"ô","o"),"õ","o"),"ú","u"),"ç","c"),"-"," ")," ","")</f>
        <v/>
      </c>
      <c r="Z134">
        <f>IF($Z$2="","",IF(AND(ISNUMBER(SEARCH($Z$2,Y134)),OR($Z$3="",ISNUMBER(SEARCH($Z$3,Y134))),OR($Z$4="",ISNUMBER(SEARCH($Z$4,Y134)))),MAX($Z$7:Z133)+1,""))</f>
        <v/>
      </c>
    </row>
    <row r="135">
      <c r="Y135">
        <f>SUBSTITUTE(SUBSTITUTE(SUBSTITUTE(SUBSTITUTE(SUBSTITUTE(SUBSTITUTE(SUBSTITUTE(SUBSTITUTE(SUBSTITUTE(SUBSTITUTE(SUBSTITUTE(SUBSTITUTE(SUBSTITUTE(SUBSTITUTE(LOWER('Base de Preços'!B129&amp;" "&amp;'Base de Preços'!C129&amp;" "&amp;'Base de Preços'!D129),"á","a"),"à","a"),"ã","a"),"â","a"),"é","e"),"ê","e"),"í","i"),"ó","o"),"ô","o"),"õ","o"),"ú","u"),"ç","c"),"-"," ")," ","")</f>
        <v/>
      </c>
      <c r="Z135">
        <f>IF($Z$2="","",IF(AND(ISNUMBER(SEARCH($Z$2,Y135)),OR($Z$3="",ISNUMBER(SEARCH($Z$3,Y135))),OR($Z$4="",ISNUMBER(SEARCH($Z$4,Y135)))),MAX($Z$7:Z134)+1,""))</f>
        <v/>
      </c>
    </row>
    <row r="136">
      <c r="Y136">
        <f>SUBSTITUTE(SUBSTITUTE(SUBSTITUTE(SUBSTITUTE(SUBSTITUTE(SUBSTITUTE(SUBSTITUTE(SUBSTITUTE(SUBSTITUTE(SUBSTITUTE(SUBSTITUTE(SUBSTITUTE(SUBSTITUTE(SUBSTITUTE(LOWER('Base de Preços'!B130&amp;" "&amp;'Base de Preços'!C130&amp;" "&amp;'Base de Preços'!D130),"á","a"),"à","a"),"ã","a"),"â","a"),"é","e"),"ê","e"),"í","i"),"ó","o"),"ô","o"),"õ","o"),"ú","u"),"ç","c"),"-"," ")," ","")</f>
        <v/>
      </c>
      <c r="Z136">
        <f>IF($Z$2="","",IF(AND(ISNUMBER(SEARCH($Z$2,Y136)),OR($Z$3="",ISNUMBER(SEARCH($Z$3,Y136))),OR($Z$4="",ISNUMBER(SEARCH($Z$4,Y136)))),MAX($Z$7:Z135)+1,""))</f>
        <v/>
      </c>
    </row>
    <row r="137">
      <c r="Y137">
        <f>SUBSTITUTE(SUBSTITUTE(SUBSTITUTE(SUBSTITUTE(SUBSTITUTE(SUBSTITUTE(SUBSTITUTE(SUBSTITUTE(SUBSTITUTE(SUBSTITUTE(SUBSTITUTE(SUBSTITUTE(SUBSTITUTE(SUBSTITUTE(LOWER('Base de Preços'!B131&amp;" "&amp;'Base de Preços'!C131&amp;" "&amp;'Base de Preços'!D131),"á","a"),"à","a"),"ã","a"),"â","a"),"é","e"),"ê","e"),"í","i"),"ó","o"),"ô","o"),"õ","o"),"ú","u"),"ç","c"),"-"," ")," ","")</f>
        <v/>
      </c>
      <c r="Z137">
        <f>IF($Z$2="","",IF(AND(ISNUMBER(SEARCH($Z$2,Y137)),OR($Z$3="",ISNUMBER(SEARCH($Z$3,Y137))),OR($Z$4="",ISNUMBER(SEARCH($Z$4,Y137)))),MAX($Z$7:Z136)+1,""))</f>
        <v/>
      </c>
    </row>
    <row r="138">
      <c r="Y138">
        <f>SUBSTITUTE(SUBSTITUTE(SUBSTITUTE(SUBSTITUTE(SUBSTITUTE(SUBSTITUTE(SUBSTITUTE(SUBSTITUTE(SUBSTITUTE(SUBSTITUTE(SUBSTITUTE(SUBSTITUTE(SUBSTITUTE(SUBSTITUTE(LOWER('Base de Preços'!B132&amp;" "&amp;'Base de Preços'!C132&amp;" "&amp;'Base de Preços'!D132),"á","a"),"à","a"),"ã","a"),"â","a"),"é","e"),"ê","e"),"í","i"),"ó","o"),"ô","o"),"õ","o"),"ú","u"),"ç","c"),"-"," ")," ","")</f>
        <v/>
      </c>
      <c r="Z138">
        <f>IF($Z$2="","",IF(AND(ISNUMBER(SEARCH($Z$2,Y138)),OR($Z$3="",ISNUMBER(SEARCH($Z$3,Y138))),OR($Z$4="",ISNUMBER(SEARCH($Z$4,Y138)))),MAX($Z$7:Z137)+1,""))</f>
        <v/>
      </c>
    </row>
    <row r="139">
      <c r="Y139">
        <f>SUBSTITUTE(SUBSTITUTE(SUBSTITUTE(SUBSTITUTE(SUBSTITUTE(SUBSTITUTE(SUBSTITUTE(SUBSTITUTE(SUBSTITUTE(SUBSTITUTE(SUBSTITUTE(SUBSTITUTE(SUBSTITUTE(SUBSTITUTE(LOWER('Base de Preços'!B133&amp;" "&amp;'Base de Preços'!C133&amp;" "&amp;'Base de Preços'!D133),"á","a"),"à","a"),"ã","a"),"â","a"),"é","e"),"ê","e"),"í","i"),"ó","o"),"ô","o"),"õ","o"),"ú","u"),"ç","c"),"-"," ")," ","")</f>
        <v/>
      </c>
      <c r="Z139">
        <f>IF($Z$2="","",IF(AND(ISNUMBER(SEARCH($Z$2,Y139)),OR($Z$3="",ISNUMBER(SEARCH($Z$3,Y139))),OR($Z$4="",ISNUMBER(SEARCH($Z$4,Y139)))),MAX($Z$7:Z138)+1,""))</f>
        <v/>
      </c>
    </row>
    <row r="140">
      <c r="Y140">
        <f>SUBSTITUTE(SUBSTITUTE(SUBSTITUTE(SUBSTITUTE(SUBSTITUTE(SUBSTITUTE(SUBSTITUTE(SUBSTITUTE(SUBSTITUTE(SUBSTITUTE(SUBSTITUTE(SUBSTITUTE(SUBSTITUTE(SUBSTITUTE(LOWER('Base de Preços'!B134&amp;" "&amp;'Base de Preços'!C134&amp;" "&amp;'Base de Preços'!D134),"á","a"),"à","a"),"ã","a"),"â","a"),"é","e"),"ê","e"),"í","i"),"ó","o"),"ô","o"),"õ","o"),"ú","u"),"ç","c"),"-"," ")," ","")</f>
        <v/>
      </c>
      <c r="Z140">
        <f>IF($Z$2="","",IF(AND(ISNUMBER(SEARCH($Z$2,Y140)),OR($Z$3="",ISNUMBER(SEARCH($Z$3,Y140))),OR($Z$4="",ISNUMBER(SEARCH($Z$4,Y140)))),MAX($Z$7:Z139)+1,""))</f>
        <v/>
      </c>
    </row>
    <row r="141">
      <c r="Y141">
        <f>SUBSTITUTE(SUBSTITUTE(SUBSTITUTE(SUBSTITUTE(SUBSTITUTE(SUBSTITUTE(SUBSTITUTE(SUBSTITUTE(SUBSTITUTE(SUBSTITUTE(SUBSTITUTE(SUBSTITUTE(SUBSTITUTE(SUBSTITUTE(LOWER('Base de Preços'!B135&amp;" "&amp;'Base de Preços'!C135&amp;" "&amp;'Base de Preços'!D135),"á","a"),"à","a"),"ã","a"),"â","a"),"é","e"),"ê","e"),"í","i"),"ó","o"),"ô","o"),"õ","o"),"ú","u"),"ç","c"),"-"," ")," ","")</f>
        <v/>
      </c>
      <c r="Z141">
        <f>IF($Z$2="","",IF(AND(ISNUMBER(SEARCH($Z$2,Y141)),OR($Z$3="",ISNUMBER(SEARCH($Z$3,Y141))),OR($Z$4="",ISNUMBER(SEARCH($Z$4,Y141)))),MAX($Z$7:Z140)+1,""))</f>
        <v/>
      </c>
    </row>
    <row r="142">
      <c r="Y142">
        <f>SUBSTITUTE(SUBSTITUTE(SUBSTITUTE(SUBSTITUTE(SUBSTITUTE(SUBSTITUTE(SUBSTITUTE(SUBSTITUTE(SUBSTITUTE(SUBSTITUTE(SUBSTITUTE(SUBSTITUTE(SUBSTITUTE(SUBSTITUTE(LOWER('Base de Preços'!B136&amp;" "&amp;'Base de Preços'!C136&amp;" "&amp;'Base de Preços'!D136),"á","a"),"à","a"),"ã","a"),"â","a"),"é","e"),"ê","e"),"í","i"),"ó","o"),"ô","o"),"õ","o"),"ú","u"),"ç","c"),"-"," ")," ","")</f>
        <v/>
      </c>
      <c r="Z142">
        <f>IF($Z$2="","",IF(AND(ISNUMBER(SEARCH($Z$2,Y142)),OR($Z$3="",ISNUMBER(SEARCH($Z$3,Y142))),OR($Z$4="",ISNUMBER(SEARCH($Z$4,Y142)))),MAX($Z$7:Z141)+1,""))</f>
        <v/>
      </c>
    </row>
    <row r="143">
      <c r="Y143">
        <f>SUBSTITUTE(SUBSTITUTE(SUBSTITUTE(SUBSTITUTE(SUBSTITUTE(SUBSTITUTE(SUBSTITUTE(SUBSTITUTE(SUBSTITUTE(SUBSTITUTE(SUBSTITUTE(SUBSTITUTE(SUBSTITUTE(SUBSTITUTE(LOWER('Base de Preços'!B137&amp;" "&amp;'Base de Preços'!C137&amp;" "&amp;'Base de Preços'!D137),"á","a"),"à","a"),"ã","a"),"â","a"),"é","e"),"ê","e"),"í","i"),"ó","o"),"ô","o"),"õ","o"),"ú","u"),"ç","c"),"-"," ")," ","")</f>
        <v/>
      </c>
      <c r="Z143">
        <f>IF($Z$2="","",IF(AND(ISNUMBER(SEARCH($Z$2,Y143)),OR($Z$3="",ISNUMBER(SEARCH($Z$3,Y143))),OR($Z$4="",ISNUMBER(SEARCH($Z$4,Y143)))),MAX($Z$7:Z142)+1,""))</f>
        <v/>
      </c>
    </row>
    <row r="144">
      <c r="Y144">
        <f>SUBSTITUTE(SUBSTITUTE(SUBSTITUTE(SUBSTITUTE(SUBSTITUTE(SUBSTITUTE(SUBSTITUTE(SUBSTITUTE(SUBSTITUTE(SUBSTITUTE(SUBSTITUTE(SUBSTITUTE(SUBSTITUTE(SUBSTITUTE(LOWER('Base de Preços'!B138&amp;" "&amp;'Base de Preços'!C138&amp;" "&amp;'Base de Preços'!D138),"á","a"),"à","a"),"ã","a"),"â","a"),"é","e"),"ê","e"),"í","i"),"ó","o"),"ô","o"),"õ","o"),"ú","u"),"ç","c"),"-"," ")," ","")</f>
        <v/>
      </c>
      <c r="Z144">
        <f>IF($Z$2="","",IF(AND(ISNUMBER(SEARCH($Z$2,Y144)),OR($Z$3="",ISNUMBER(SEARCH($Z$3,Y144))),OR($Z$4="",ISNUMBER(SEARCH($Z$4,Y144)))),MAX($Z$7:Z143)+1,""))</f>
        <v/>
      </c>
    </row>
    <row r="145">
      <c r="Y145">
        <f>SUBSTITUTE(SUBSTITUTE(SUBSTITUTE(SUBSTITUTE(SUBSTITUTE(SUBSTITUTE(SUBSTITUTE(SUBSTITUTE(SUBSTITUTE(SUBSTITUTE(SUBSTITUTE(SUBSTITUTE(SUBSTITUTE(SUBSTITUTE(LOWER('Base de Preços'!B139&amp;" "&amp;'Base de Preços'!C139&amp;" "&amp;'Base de Preços'!D139),"á","a"),"à","a"),"ã","a"),"â","a"),"é","e"),"ê","e"),"í","i"),"ó","o"),"ô","o"),"õ","o"),"ú","u"),"ç","c"),"-"," ")," ","")</f>
        <v/>
      </c>
      <c r="Z145">
        <f>IF($Z$2="","",IF(AND(ISNUMBER(SEARCH($Z$2,Y145)),OR($Z$3="",ISNUMBER(SEARCH($Z$3,Y145))),OR($Z$4="",ISNUMBER(SEARCH($Z$4,Y145)))),MAX($Z$7:Z144)+1,""))</f>
        <v/>
      </c>
    </row>
    <row r="146">
      <c r="Y146">
        <f>SUBSTITUTE(SUBSTITUTE(SUBSTITUTE(SUBSTITUTE(SUBSTITUTE(SUBSTITUTE(SUBSTITUTE(SUBSTITUTE(SUBSTITUTE(SUBSTITUTE(SUBSTITUTE(SUBSTITUTE(SUBSTITUTE(SUBSTITUTE(LOWER('Base de Preços'!B140&amp;" "&amp;'Base de Preços'!C140&amp;" "&amp;'Base de Preços'!D140),"á","a"),"à","a"),"ã","a"),"â","a"),"é","e"),"ê","e"),"í","i"),"ó","o"),"ô","o"),"õ","o"),"ú","u"),"ç","c"),"-"," ")," ","")</f>
        <v/>
      </c>
      <c r="Z146">
        <f>IF($Z$2="","",IF(AND(ISNUMBER(SEARCH($Z$2,Y146)),OR($Z$3="",ISNUMBER(SEARCH($Z$3,Y146))),OR($Z$4="",ISNUMBER(SEARCH($Z$4,Y146)))),MAX($Z$7:Z145)+1,""))</f>
        <v/>
      </c>
    </row>
    <row r="147">
      <c r="Y147">
        <f>SUBSTITUTE(SUBSTITUTE(SUBSTITUTE(SUBSTITUTE(SUBSTITUTE(SUBSTITUTE(SUBSTITUTE(SUBSTITUTE(SUBSTITUTE(SUBSTITUTE(SUBSTITUTE(SUBSTITUTE(SUBSTITUTE(SUBSTITUTE(LOWER('Base de Preços'!B141&amp;" "&amp;'Base de Preços'!C141&amp;" "&amp;'Base de Preços'!D141),"á","a"),"à","a"),"ã","a"),"â","a"),"é","e"),"ê","e"),"í","i"),"ó","o"),"ô","o"),"õ","o"),"ú","u"),"ç","c"),"-"," ")," ","")</f>
        <v/>
      </c>
      <c r="Z147">
        <f>IF($Z$2="","",IF(AND(ISNUMBER(SEARCH($Z$2,Y147)),OR($Z$3="",ISNUMBER(SEARCH($Z$3,Y147))),OR($Z$4="",ISNUMBER(SEARCH($Z$4,Y147)))),MAX($Z$7:Z146)+1,""))</f>
        <v/>
      </c>
    </row>
    <row r="148">
      <c r="Y148">
        <f>SUBSTITUTE(SUBSTITUTE(SUBSTITUTE(SUBSTITUTE(SUBSTITUTE(SUBSTITUTE(SUBSTITUTE(SUBSTITUTE(SUBSTITUTE(SUBSTITUTE(SUBSTITUTE(SUBSTITUTE(SUBSTITUTE(SUBSTITUTE(LOWER('Base de Preços'!B142&amp;" "&amp;'Base de Preços'!C142&amp;" "&amp;'Base de Preços'!D142),"á","a"),"à","a"),"ã","a"),"â","a"),"é","e"),"ê","e"),"í","i"),"ó","o"),"ô","o"),"õ","o"),"ú","u"),"ç","c"),"-"," ")," ","")</f>
        <v/>
      </c>
      <c r="Z148">
        <f>IF($Z$2="","",IF(AND(ISNUMBER(SEARCH($Z$2,Y148)),OR($Z$3="",ISNUMBER(SEARCH($Z$3,Y148))),OR($Z$4="",ISNUMBER(SEARCH($Z$4,Y148)))),MAX($Z$7:Z147)+1,""))</f>
        <v/>
      </c>
    </row>
    <row r="149">
      <c r="Y149">
        <f>SUBSTITUTE(SUBSTITUTE(SUBSTITUTE(SUBSTITUTE(SUBSTITUTE(SUBSTITUTE(SUBSTITUTE(SUBSTITUTE(SUBSTITUTE(SUBSTITUTE(SUBSTITUTE(SUBSTITUTE(SUBSTITUTE(SUBSTITUTE(LOWER('Base de Preços'!B143&amp;" "&amp;'Base de Preços'!C143&amp;" "&amp;'Base de Preços'!D143),"á","a"),"à","a"),"ã","a"),"â","a"),"é","e"),"ê","e"),"í","i"),"ó","o"),"ô","o"),"õ","o"),"ú","u"),"ç","c"),"-"," ")," ","")</f>
        <v/>
      </c>
      <c r="Z149">
        <f>IF($Z$2="","",IF(AND(ISNUMBER(SEARCH($Z$2,Y149)),OR($Z$3="",ISNUMBER(SEARCH($Z$3,Y149))),OR($Z$4="",ISNUMBER(SEARCH($Z$4,Y149)))),MAX($Z$7:Z148)+1,""))</f>
        <v/>
      </c>
    </row>
    <row r="150">
      <c r="Y150">
        <f>SUBSTITUTE(SUBSTITUTE(SUBSTITUTE(SUBSTITUTE(SUBSTITUTE(SUBSTITUTE(SUBSTITUTE(SUBSTITUTE(SUBSTITUTE(SUBSTITUTE(SUBSTITUTE(SUBSTITUTE(SUBSTITUTE(SUBSTITUTE(LOWER('Base de Preços'!B144&amp;" "&amp;'Base de Preços'!C144&amp;" "&amp;'Base de Preços'!D144),"á","a"),"à","a"),"ã","a"),"â","a"),"é","e"),"ê","e"),"í","i"),"ó","o"),"ô","o"),"õ","o"),"ú","u"),"ç","c"),"-"," ")," ","")</f>
        <v/>
      </c>
      <c r="Z150">
        <f>IF($Z$2="","",IF(AND(ISNUMBER(SEARCH($Z$2,Y150)),OR($Z$3="",ISNUMBER(SEARCH($Z$3,Y150))),OR($Z$4="",ISNUMBER(SEARCH($Z$4,Y150)))),MAX($Z$7:Z149)+1,""))</f>
        <v/>
      </c>
    </row>
    <row r="151">
      <c r="Y151">
        <f>SUBSTITUTE(SUBSTITUTE(SUBSTITUTE(SUBSTITUTE(SUBSTITUTE(SUBSTITUTE(SUBSTITUTE(SUBSTITUTE(SUBSTITUTE(SUBSTITUTE(SUBSTITUTE(SUBSTITUTE(SUBSTITUTE(SUBSTITUTE(LOWER('Base de Preços'!B145&amp;" "&amp;'Base de Preços'!C145&amp;" "&amp;'Base de Preços'!D145),"á","a"),"à","a"),"ã","a"),"â","a"),"é","e"),"ê","e"),"í","i"),"ó","o"),"ô","o"),"õ","o"),"ú","u"),"ç","c"),"-"," ")," ","")</f>
        <v/>
      </c>
      <c r="Z151">
        <f>IF($Z$2="","",IF(AND(ISNUMBER(SEARCH($Z$2,Y151)),OR($Z$3="",ISNUMBER(SEARCH($Z$3,Y151))),OR($Z$4="",ISNUMBER(SEARCH($Z$4,Y151)))),MAX($Z$7:Z150)+1,""))</f>
        <v/>
      </c>
    </row>
    <row r="152">
      <c r="Y152">
        <f>SUBSTITUTE(SUBSTITUTE(SUBSTITUTE(SUBSTITUTE(SUBSTITUTE(SUBSTITUTE(SUBSTITUTE(SUBSTITUTE(SUBSTITUTE(SUBSTITUTE(SUBSTITUTE(SUBSTITUTE(SUBSTITUTE(SUBSTITUTE(LOWER('Base de Preços'!B146&amp;" "&amp;'Base de Preços'!C146&amp;" "&amp;'Base de Preços'!D146),"á","a"),"à","a"),"ã","a"),"â","a"),"é","e"),"ê","e"),"í","i"),"ó","o"),"ô","o"),"õ","o"),"ú","u"),"ç","c"),"-"," ")," ","")</f>
        <v/>
      </c>
      <c r="Z152">
        <f>IF($Z$2="","",IF(AND(ISNUMBER(SEARCH($Z$2,Y152)),OR($Z$3="",ISNUMBER(SEARCH($Z$3,Y152))),OR($Z$4="",ISNUMBER(SEARCH($Z$4,Y152)))),MAX($Z$7:Z151)+1,""))</f>
        <v/>
      </c>
    </row>
    <row r="153">
      <c r="Y153">
        <f>SUBSTITUTE(SUBSTITUTE(SUBSTITUTE(SUBSTITUTE(SUBSTITUTE(SUBSTITUTE(SUBSTITUTE(SUBSTITUTE(SUBSTITUTE(SUBSTITUTE(SUBSTITUTE(SUBSTITUTE(SUBSTITUTE(SUBSTITUTE(LOWER('Base de Preços'!B147&amp;" "&amp;'Base de Preços'!C147&amp;" "&amp;'Base de Preços'!D147),"á","a"),"à","a"),"ã","a"),"â","a"),"é","e"),"ê","e"),"í","i"),"ó","o"),"ô","o"),"õ","o"),"ú","u"),"ç","c"),"-"," ")," ","")</f>
        <v/>
      </c>
      <c r="Z153">
        <f>IF($Z$2="","",IF(AND(ISNUMBER(SEARCH($Z$2,Y153)),OR($Z$3="",ISNUMBER(SEARCH($Z$3,Y153))),OR($Z$4="",ISNUMBER(SEARCH($Z$4,Y153)))),MAX($Z$7:Z152)+1,""))</f>
        <v/>
      </c>
    </row>
    <row r="154">
      <c r="Y154">
        <f>SUBSTITUTE(SUBSTITUTE(SUBSTITUTE(SUBSTITUTE(SUBSTITUTE(SUBSTITUTE(SUBSTITUTE(SUBSTITUTE(SUBSTITUTE(SUBSTITUTE(SUBSTITUTE(SUBSTITUTE(SUBSTITUTE(SUBSTITUTE(LOWER('Base de Preços'!B148&amp;" "&amp;'Base de Preços'!C148&amp;" "&amp;'Base de Preços'!D148),"á","a"),"à","a"),"ã","a"),"â","a"),"é","e"),"ê","e"),"í","i"),"ó","o"),"ô","o"),"õ","o"),"ú","u"),"ç","c"),"-"," ")," ","")</f>
        <v/>
      </c>
      <c r="Z154">
        <f>IF($Z$2="","",IF(AND(ISNUMBER(SEARCH($Z$2,Y154)),OR($Z$3="",ISNUMBER(SEARCH($Z$3,Y154))),OR($Z$4="",ISNUMBER(SEARCH($Z$4,Y154)))),MAX($Z$7:Z153)+1,""))</f>
        <v/>
      </c>
    </row>
    <row r="155">
      <c r="Y155">
        <f>SUBSTITUTE(SUBSTITUTE(SUBSTITUTE(SUBSTITUTE(SUBSTITUTE(SUBSTITUTE(SUBSTITUTE(SUBSTITUTE(SUBSTITUTE(SUBSTITUTE(SUBSTITUTE(SUBSTITUTE(SUBSTITUTE(SUBSTITUTE(LOWER('Base de Preços'!B149&amp;" "&amp;'Base de Preços'!C149&amp;" "&amp;'Base de Preços'!D149),"á","a"),"à","a"),"ã","a"),"â","a"),"é","e"),"ê","e"),"í","i"),"ó","o"),"ô","o"),"õ","o"),"ú","u"),"ç","c"),"-"," ")," ","")</f>
        <v/>
      </c>
      <c r="Z155">
        <f>IF($Z$2="","",IF(AND(ISNUMBER(SEARCH($Z$2,Y155)),OR($Z$3="",ISNUMBER(SEARCH($Z$3,Y155))),OR($Z$4="",ISNUMBER(SEARCH($Z$4,Y155)))),MAX($Z$7:Z154)+1,""))</f>
        <v/>
      </c>
    </row>
    <row r="156">
      <c r="Y156">
        <f>SUBSTITUTE(SUBSTITUTE(SUBSTITUTE(SUBSTITUTE(SUBSTITUTE(SUBSTITUTE(SUBSTITUTE(SUBSTITUTE(SUBSTITUTE(SUBSTITUTE(SUBSTITUTE(SUBSTITUTE(SUBSTITUTE(SUBSTITUTE(LOWER('Base de Preços'!B150&amp;" "&amp;'Base de Preços'!C150&amp;" "&amp;'Base de Preços'!D150),"á","a"),"à","a"),"ã","a"),"â","a"),"é","e"),"ê","e"),"í","i"),"ó","o"),"ô","o"),"õ","o"),"ú","u"),"ç","c"),"-"," ")," ","")</f>
        <v/>
      </c>
      <c r="Z156">
        <f>IF($Z$2="","",IF(AND(ISNUMBER(SEARCH($Z$2,Y156)),OR($Z$3="",ISNUMBER(SEARCH($Z$3,Y156))),OR($Z$4="",ISNUMBER(SEARCH($Z$4,Y156)))),MAX($Z$7:Z155)+1,""))</f>
        <v/>
      </c>
    </row>
    <row r="157">
      <c r="Y157">
        <f>SUBSTITUTE(SUBSTITUTE(SUBSTITUTE(SUBSTITUTE(SUBSTITUTE(SUBSTITUTE(SUBSTITUTE(SUBSTITUTE(SUBSTITUTE(SUBSTITUTE(SUBSTITUTE(SUBSTITUTE(SUBSTITUTE(SUBSTITUTE(LOWER('Base de Preços'!B151&amp;" "&amp;'Base de Preços'!C151&amp;" "&amp;'Base de Preços'!D151),"á","a"),"à","a"),"ã","a"),"â","a"),"é","e"),"ê","e"),"í","i"),"ó","o"),"ô","o"),"õ","o"),"ú","u"),"ç","c"),"-"," ")," ","")</f>
        <v/>
      </c>
      <c r="Z157">
        <f>IF($Z$2="","",IF(AND(ISNUMBER(SEARCH($Z$2,Y157)),OR($Z$3="",ISNUMBER(SEARCH($Z$3,Y157))),OR($Z$4="",ISNUMBER(SEARCH($Z$4,Y157)))),MAX($Z$7:Z156)+1,""))</f>
        <v/>
      </c>
    </row>
    <row r="158">
      <c r="Y158">
        <f>SUBSTITUTE(SUBSTITUTE(SUBSTITUTE(SUBSTITUTE(SUBSTITUTE(SUBSTITUTE(SUBSTITUTE(SUBSTITUTE(SUBSTITUTE(SUBSTITUTE(SUBSTITUTE(SUBSTITUTE(SUBSTITUTE(SUBSTITUTE(LOWER('Base de Preços'!B152&amp;" "&amp;'Base de Preços'!C152&amp;" "&amp;'Base de Preços'!D152),"á","a"),"à","a"),"ã","a"),"â","a"),"é","e"),"ê","e"),"í","i"),"ó","o"),"ô","o"),"õ","o"),"ú","u"),"ç","c"),"-"," ")," ","")</f>
        <v/>
      </c>
      <c r="Z158">
        <f>IF($Z$2="","",IF(AND(ISNUMBER(SEARCH($Z$2,Y158)),OR($Z$3="",ISNUMBER(SEARCH($Z$3,Y158))),OR($Z$4="",ISNUMBER(SEARCH($Z$4,Y158)))),MAX($Z$7:Z157)+1,""))</f>
        <v/>
      </c>
    </row>
    <row r="159">
      <c r="Y159">
        <f>SUBSTITUTE(SUBSTITUTE(SUBSTITUTE(SUBSTITUTE(SUBSTITUTE(SUBSTITUTE(SUBSTITUTE(SUBSTITUTE(SUBSTITUTE(SUBSTITUTE(SUBSTITUTE(SUBSTITUTE(SUBSTITUTE(SUBSTITUTE(LOWER('Base de Preços'!B153&amp;" "&amp;'Base de Preços'!C153&amp;" "&amp;'Base de Preços'!D153),"á","a"),"à","a"),"ã","a"),"â","a"),"é","e"),"ê","e"),"í","i"),"ó","o"),"ô","o"),"õ","o"),"ú","u"),"ç","c"),"-"," ")," ","")</f>
        <v/>
      </c>
      <c r="Z159">
        <f>IF($Z$2="","",IF(AND(ISNUMBER(SEARCH($Z$2,Y159)),OR($Z$3="",ISNUMBER(SEARCH($Z$3,Y159))),OR($Z$4="",ISNUMBER(SEARCH($Z$4,Y159)))),MAX($Z$7:Z158)+1,""))</f>
        <v/>
      </c>
    </row>
    <row r="160">
      <c r="Y160">
        <f>SUBSTITUTE(SUBSTITUTE(SUBSTITUTE(SUBSTITUTE(SUBSTITUTE(SUBSTITUTE(SUBSTITUTE(SUBSTITUTE(SUBSTITUTE(SUBSTITUTE(SUBSTITUTE(SUBSTITUTE(SUBSTITUTE(SUBSTITUTE(LOWER('Base de Preços'!B154&amp;" "&amp;'Base de Preços'!C154&amp;" "&amp;'Base de Preços'!D154),"á","a"),"à","a"),"ã","a"),"â","a"),"é","e"),"ê","e"),"í","i"),"ó","o"),"ô","o"),"õ","o"),"ú","u"),"ç","c"),"-"," ")," ","")</f>
        <v/>
      </c>
      <c r="Z160">
        <f>IF($Z$2="","",IF(AND(ISNUMBER(SEARCH($Z$2,Y160)),OR($Z$3="",ISNUMBER(SEARCH($Z$3,Y160))),OR($Z$4="",ISNUMBER(SEARCH($Z$4,Y160)))),MAX($Z$7:Z159)+1,""))</f>
        <v/>
      </c>
    </row>
    <row r="161">
      <c r="Y161">
        <f>SUBSTITUTE(SUBSTITUTE(SUBSTITUTE(SUBSTITUTE(SUBSTITUTE(SUBSTITUTE(SUBSTITUTE(SUBSTITUTE(SUBSTITUTE(SUBSTITUTE(SUBSTITUTE(SUBSTITUTE(SUBSTITUTE(SUBSTITUTE(LOWER('Base de Preços'!B155&amp;" "&amp;'Base de Preços'!C155&amp;" "&amp;'Base de Preços'!D155),"á","a"),"à","a"),"ã","a"),"â","a"),"é","e"),"ê","e"),"í","i"),"ó","o"),"ô","o"),"õ","o"),"ú","u"),"ç","c"),"-"," ")," ","")</f>
        <v/>
      </c>
      <c r="Z161">
        <f>IF($Z$2="","",IF(AND(ISNUMBER(SEARCH($Z$2,Y161)),OR($Z$3="",ISNUMBER(SEARCH($Z$3,Y161))),OR($Z$4="",ISNUMBER(SEARCH($Z$4,Y161)))),MAX($Z$7:Z160)+1,""))</f>
        <v/>
      </c>
    </row>
    <row r="162">
      <c r="Y162">
        <f>SUBSTITUTE(SUBSTITUTE(SUBSTITUTE(SUBSTITUTE(SUBSTITUTE(SUBSTITUTE(SUBSTITUTE(SUBSTITUTE(SUBSTITUTE(SUBSTITUTE(SUBSTITUTE(SUBSTITUTE(SUBSTITUTE(SUBSTITUTE(LOWER('Base de Preços'!B156&amp;" "&amp;'Base de Preços'!C156&amp;" "&amp;'Base de Preços'!D156),"á","a"),"à","a"),"ã","a"),"â","a"),"é","e"),"ê","e"),"í","i"),"ó","o"),"ô","o"),"õ","o"),"ú","u"),"ç","c"),"-"," ")," ","")</f>
        <v/>
      </c>
      <c r="Z162">
        <f>IF($Z$2="","",IF(AND(ISNUMBER(SEARCH($Z$2,Y162)),OR($Z$3="",ISNUMBER(SEARCH($Z$3,Y162))),OR($Z$4="",ISNUMBER(SEARCH($Z$4,Y162)))),MAX($Z$7:Z161)+1,""))</f>
        <v/>
      </c>
    </row>
    <row r="163">
      <c r="Y163">
        <f>SUBSTITUTE(SUBSTITUTE(SUBSTITUTE(SUBSTITUTE(SUBSTITUTE(SUBSTITUTE(SUBSTITUTE(SUBSTITUTE(SUBSTITUTE(SUBSTITUTE(SUBSTITUTE(SUBSTITUTE(SUBSTITUTE(SUBSTITUTE(LOWER('Base de Preços'!B157&amp;" "&amp;'Base de Preços'!C157&amp;" "&amp;'Base de Preços'!D157),"á","a"),"à","a"),"ã","a"),"â","a"),"é","e"),"ê","e"),"í","i"),"ó","o"),"ô","o"),"õ","o"),"ú","u"),"ç","c"),"-"," ")," ","")</f>
        <v/>
      </c>
      <c r="Z163">
        <f>IF($Z$2="","",IF(AND(ISNUMBER(SEARCH($Z$2,Y163)),OR($Z$3="",ISNUMBER(SEARCH($Z$3,Y163))),OR($Z$4="",ISNUMBER(SEARCH($Z$4,Y163)))),MAX($Z$7:Z162)+1,""))</f>
        <v/>
      </c>
    </row>
    <row r="164">
      <c r="Y164">
        <f>SUBSTITUTE(SUBSTITUTE(SUBSTITUTE(SUBSTITUTE(SUBSTITUTE(SUBSTITUTE(SUBSTITUTE(SUBSTITUTE(SUBSTITUTE(SUBSTITUTE(SUBSTITUTE(SUBSTITUTE(SUBSTITUTE(SUBSTITUTE(LOWER('Base de Preços'!B158&amp;" "&amp;'Base de Preços'!C158&amp;" "&amp;'Base de Preços'!D158),"á","a"),"à","a"),"ã","a"),"â","a"),"é","e"),"ê","e"),"í","i"),"ó","o"),"ô","o"),"õ","o"),"ú","u"),"ç","c"),"-"," ")," ","")</f>
        <v/>
      </c>
      <c r="Z164">
        <f>IF($Z$2="","",IF(AND(ISNUMBER(SEARCH($Z$2,Y164)),OR($Z$3="",ISNUMBER(SEARCH($Z$3,Y164))),OR($Z$4="",ISNUMBER(SEARCH($Z$4,Y164)))),MAX($Z$7:Z163)+1,""))</f>
        <v/>
      </c>
    </row>
    <row r="165">
      <c r="Y165">
        <f>SUBSTITUTE(SUBSTITUTE(SUBSTITUTE(SUBSTITUTE(SUBSTITUTE(SUBSTITUTE(SUBSTITUTE(SUBSTITUTE(SUBSTITUTE(SUBSTITUTE(SUBSTITUTE(SUBSTITUTE(SUBSTITUTE(SUBSTITUTE(LOWER('Base de Preços'!B159&amp;" "&amp;'Base de Preços'!C159&amp;" "&amp;'Base de Preços'!D159),"á","a"),"à","a"),"ã","a"),"â","a"),"é","e"),"ê","e"),"í","i"),"ó","o"),"ô","o"),"õ","o"),"ú","u"),"ç","c"),"-"," ")," ","")</f>
        <v/>
      </c>
      <c r="Z165">
        <f>IF($Z$2="","",IF(AND(ISNUMBER(SEARCH($Z$2,Y165)),OR($Z$3="",ISNUMBER(SEARCH($Z$3,Y165))),OR($Z$4="",ISNUMBER(SEARCH($Z$4,Y165)))),MAX($Z$7:Z164)+1,""))</f>
        <v/>
      </c>
    </row>
    <row r="166">
      <c r="Y166">
        <f>SUBSTITUTE(SUBSTITUTE(SUBSTITUTE(SUBSTITUTE(SUBSTITUTE(SUBSTITUTE(SUBSTITUTE(SUBSTITUTE(SUBSTITUTE(SUBSTITUTE(SUBSTITUTE(SUBSTITUTE(SUBSTITUTE(SUBSTITUTE(LOWER('Base de Preços'!B160&amp;" "&amp;'Base de Preços'!C160&amp;" "&amp;'Base de Preços'!D160),"á","a"),"à","a"),"ã","a"),"â","a"),"é","e"),"ê","e"),"í","i"),"ó","o"),"ô","o"),"õ","o"),"ú","u"),"ç","c"),"-"," ")," ","")</f>
        <v/>
      </c>
      <c r="Z166">
        <f>IF($Z$2="","",IF(AND(ISNUMBER(SEARCH($Z$2,Y166)),OR($Z$3="",ISNUMBER(SEARCH($Z$3,Y166))),OR($Z$4="",ISNUMBER(SEARCH($Z$4,Y166)))),MAX($Z$7:Z165)+1,""))</f>
        <v/>
      </c>
    </row>
    <row r="167">
      <c r="Y167">
        <f>SUBSTITUTE(SUBSTITUTE(SUBSTITUTE(SUBSTITUTE(SUBSTITUTE(SUBSTITUTE(SUBSTITUTE(SUBSTITUTE(SUBSTITUTE(SUBSTITUTE(SUBSTITUTE(SUBSTITUTE(SUBSTITUTE(SUBSTITUTE(LOWER('Base de Preços'!B161&amp;" "&amp;'Base de Preços'!C161&amp;" "&amp;'Base de Preços'!D161),"á","a"),"à","a"),"ã","a"),"â","a"),"é","e"),"ê","e"),"í","i"),"ó","o"),"ô","o"),"õ","o"),"ú","u"),"ç","c"),"-"," ")," ","")</f>
        <v/>
      </c>
      <c r="Z167">
        <f>IF($Z$2="","",IF(AND(ISNUMBER(SEARCH($Z$2,Y167)),OR($Z$3="",ISNUMBER(SEARCH($Z$3,Y167))),OR($Z$4="",ISNUMBER(SEARCH($Z$4,Y167)))),MAX($Z$7:Z166)+1,""))</f>
        <v/>
      </c>
    </row>
    <row r="168">
      <c r="Y168">
        <f>SUBSTITUTE(SUBSTITUTE(SUBSTITUTE(SUBSTITUTE(SUBSTITUTE(SUBSTITUTE(SUBSTITUTE(SUBSTITUTE(SUBSTITUTE(SUBSTITUTE(SUBSTITUTE(SUBSTITUTE(SUBSTITUTE(SUBSTITUTE(LOWER('Base de Preços'!B162&amp;" "&amp;'Base de Preços'!C162&amp;" "&amp;'Base de Preços'!D162),"á","a"),"à","a"),"ã","a"),"â","a"),"é","e"),"ê","e"),"í","i"),"ó","o"),"ô","o"),"õ","o"),"ú","u"),"ç","c"),"-"," ")," ","")</f>
        <v/>
      </c>
      <c r="Z168">
        <f>IF($Z$2="","",IF(AND(ISNUMBER(SEARCH($Z$2,Y168)),OR($Z$3="",ISNUMBER(SEARCH($Z$3,Y168))),OR($Z$4="",ISNUMBER(SEARCH($Z$4,Y168)))),MAX($Z$7:Z167)+1,""))</f>
        <v/>
      </c>
    </row>
    <row r="169">
      <c r="Y169">
        <f>SUBSTITUTE(SUBSTITUTE(SUBSTITUTE(SUBSTITUTE(SUBSTITUTE(SUBSTITUTE(SUBSTITUTE(SUBSTITUTE(SUBSTITUTE(SUBSTITUTE(SUBSTITUTE(SUBSTITUTE(SUBSTITUTE(SUBSTITUTE(LOWER('Base de Preços'!B163&amp;" "&amp;'Base de Preços'!C163&amp;" "&amp;'Base de Preços'!D163),"á","a"),"à","a"),"ã","a"),"â","a"),"é","e"),"ê","e"),"í","i"),"ó","o"),"ô","o"),"õ","o"),"ú","u"),"ç","c"),"-"," ")," ","")</f>
        <v/>
      </c>
      <c r="Z169">
        <f>IF($Z$2="","",IF(AND(ISNUMBER(SEARCH($Z$2,Y169)),OR($Z$3="",ISNUMBER(SEARCH($Z$3,Y169))),OR($Z$4="",ISNUMBER(SEARCH($Z$4,Y169)))),MAX($Z$7:Z168)+1,""))</f>
        <v/>
      </c>
    </row>
    <row r="170">
      <c r="Y170">
        <f>SUBSTITUTE(SUBSTITUTE(SUBSTITUTE(SUBSTITUTE(SUBSTITUTE(SUBSTITUTE(SUBSTITUTE(SUBSTITUTE(SUBSTITUTE(SUBSTITUTE(SUBSTITUTE(SUBSTITUTE(SUBSTITUTE(SUBSTITUTE(LOWER('Base de Preços'!B164&amp;" "&amp;'Base de Preços'!C164&amp;" "&amp;'Base de Preços'!D164),"á","a"),"à","a"),"ã","a"),"â","a"),"é","e"),"ê","e"),"í","i"),"ó","o"),"ô","o"),"õ","o"),"ú","u"),"ç","c"),"-"," ")," ","")</f>
        <v/>
      </c>
      <c r="Z170">
        <f>IF($Z$2="","",IF(AND(ISNUMBER(SEARCH($Z$2,Y170)),OR($Z$3="",ISNUMBER(SEARCH($Z$3,Y170))),OR($Z$4="",ISNUMBER(SEARCH($Z$4,Y170)))),MAX($Z$7:Z169)+1,""))</f>
        <v/>
      </c>
    </row>
    <row r="171">
      <c r="Y171">
        <f>SUBSTITUTE(SUBSTITUTE(SUBSTITUTE(SUBSTITUTE(SUBSTITUTE(SUBSTITUTE(SUBSTITUTE(SUBSTITUTE(SUBSTITUTE(SUBSTITUTE(SUBSTITUTE(SUBSTITUTE(SUBSTITUTE(SUBSTITUTE(LOWER('Base de Preços'!B165&amp;" "&amp;'Base de Preços'!C165&amp;" "&amp;'Base de Preços'!D165),"á","a"),"à","a"),"ã","a"),"â","a"),"é","e"),"ê","e"),"í","i"),"ó","o"),"ô","o"),"õ","o"),"ú","u"),"ç","c"),"-"," ")," ","")</f>
        <v/>
      </c>
      <c r="Z171">
        <f>IF($Z$2="","",IF(AND(ISNUMBER(SEARCH($Z$2,Y171)),OR($Z$3="",ISNUMBER(SEARCH($Z$3,Y171))),OR($Z$4="",ISNUMBER(SEARCH($Z$4,Y171)))),MAX($Z$7:Z170)+1,""))</f>
        <v/>
      </c>
    </row>
    <row r="172">
      <c r="Y172">
        <f>SUBSTITUTE(SUBSTITUTE(SUBSTITUTE(SUBSTITUTE(SUBSTITUTE(SUBSTITUTE(SUBSTITUTE(SUBSTITUTE(SUBSTITUTE(SUBSTITUTE(SUBSTITUTE(SUBSTITUTE(SUBSTITUTE(SUBSTITUTE(LOWER('Base de Preços'!B166&amp;" "&amp;'Base de Preços'!C166&amp;" "&amp;'Base de Preços'!D166),"á","a"),"à","a"),"ã","a"),"â","a"),"é","e"),"ê","e"),"í","i"),"ó","o"),"ô","o"),"õ","o"),"ú","u"),"ç","c"),"-"," ")," ","")</f>
        <v/>
      </c>
      <c r="Z172">
        <f>IF($Z$2="","",IF(AND(ISNUMBER(SEARCH($Z$2,Y172)),OR($Z$3="",ISNUMBER(SEARCH($Z$3,Y172))),OR($Z$4="",ISNUMBER(SEARCH($Z$4,Y172)))),MAX($Z$7:Z171)+1,""))</f>
        <v/>
      </c>
    </row>
    <row r="173">
      <c r="Y173">
        <f>SUBSTITUTE(SUBSTITUTE(SUBSTITUTE(SUBSTITUTE(SUBSTITUTE(SUBSTITUTE(SUBSTITUTE(SUBSTITUTE(SUBSTITUTE(SUBSTITUTE(SUBSTITUTE(SUBSTITUTE(SUBSTITUTE(SUBSTITUTE(LOWER('Base de Preços'!B167&amp;" "&amp;'Base de Preços'!C167&amp;" "&amp;'Base de Preços'!D167),"á","a"),"à","a"),"ã","a"),"â","a"),"é","e"),"ê","e"),"í","i"),"ó","o"),"ô","o"),"õ","o"),"ú","u"),"ç","c"),"-"," ")," ","")</f>
        <v/>
      </c>
      <c r="Z173">
        <f>IF($Z$2="","",IF(AND(ISNUMBER(SEARCH($Z$2,Y173)),OR($Z$3="",ISNUMBER(SEARCH($Z$3,Y173))),OR($Z$4="",ISNUMBER(SEARCH($Z$4,Y173)))),MAX($Z$7:Z172)+1,""))</f>
        <v/>
      </c>
    </row>
    <row r="174">
      <c r="Y174">
        <f>SUBSTITUTE(SUBSTITUTE(SUBSTITUTE(SUBSTITUTE(SUBSTITUTE(SUBSTITUTE(SUBSTITUTE(SUBSTITUTE(SUBSTITUTE(SUBSTITUTE(SUBSTITUTE(SUBSTITUTE(SUBSTITUTE(SUBSTITUTE(LOWER('Base de Preços'!B168&amp;" "&amp;'Base de Preços'!C168&amp;" "&amp;'Base de Preços'!D168),"á","a"),"à","a"),"ã","a"),"â","a"),"é","e"),"ê","e"),"í","i"),"ó","o"),"ô","o"),"õ","o"),"ú","u"),"ç","c"),"-"," ")," ","")</f>
        <v/>
      </c>
      <c r="Z174">
        <f>IF($Z$2="","",IF(AND(ISNUMBER(SEARCH($Z$2,Y174)),OR($Z$3="",ISNUMBER(SEARCH($Z$3,Y174))),OR($Z$4="",ISNUMBER(SEARCH($Z$4,Y174)))),MAX($Z$7:Z173)+1,""))</f>
        <v/>
      </c>
    </row>
    <row r="175">
      <c r="Y175">
        <f>SUBSTITUTE(SUBSTITUTE(SUBSTITUTE(SUBSTITUTE(SUBSTITUTE(SUBSTITUTE(SUBSTITUTE(SUBSTITUTE(SUBSTITUTE(SUBSTITUTE(SUBSTITUTE(SUBSTITUTE(SUBSTITUTE(SUBSTITUTE(LOWER('Base de Preços'!B169&amp;" "&amp;'Base de Preços'!C169&amp;" "&amp;'Base de Preços'!D169),"á","a"),"à","a"),"ã","a"),"â","a"),"é","e"),"ê","e"),"í","i"),"ó","o"),"ô","o"),"õ","o"),"ú","u"),"ç","c"),"-"," ")," ","")</f>
        <v/>
      </c>
      <c r="Z175">
        <f>IF($Z$2="","",IF(AND(ISNUMBER(SEARCH($Z$2,Y175)),OR($Z$3="",ISNUMBER(SEARCH($Z$3,Y175))),OR($Z$4="",ISNUMBER(SEARCH($Z$4,Y175)))),MAX($Z$7:Z174)+1,""))</f>
        <v/>
      </c>
    </row>
    <row r="176">
      <c r="Y176">
        <f>SUBSTITUTE(SUBSTITUTE(SUBSTITUTE(SUBSTITUTE(SUBSTITUTE(SUBSTITUTE(SUBSTITUTE(SUBSTITUTE(SUBSTITUTE(SUBSTITUTE(SUBSTITUTE(SUBSTITUTE(SUBSTITUTE(SUBSTITUTE(LOWER('Base de Preços'!B170&amp;" "&amp;'Base de Preços'!C170&amp;" "&amp;'Base de Preços'!D170),"á","a"),"à","a"),"ã","a"),"â","a"),"é","e"),"ê","e"),"í","i"),"ó","o"),"ô","o"),"õ","o"),"ú","u"),"ç","c"),"-"," ")," ","")</f>
        <v/>
      </c>
      <c r="Z176">
        <f>IF($Z$2="","",IF(AND(ISNUMBER(SEARCH($Z$2,Y176)),OR($Z$3="",ISNUMBER(SEARCH($Z$3,Y176))),OR($Z$4="",ISNUMBER(SEARCH($Z$4,Y176)))),MAX($Z$7:Z175)+1,""))</f>
        <v/>
      </c>
    </row>
    <row r="177">
      <c r="Y177">
        <f>SUBSTITUTE(SUBSTITUTE(SUBSTITUTE(SUBSTITUTE(SUBSTITUTE(SUBSTITUTE(SUBSTITUTE(SUBSTITUTE(SUBSTITUTE(SUBSTITUTE(SUBSTITUTE(SUBSTITUTE(SUBSTITUTE(SUBSTITUTE(LOWER('Base de Preços'!B171&amp;" "&amp;'Base de Preços'!C171&amp;" "&amp;'Base de Preços'!D171),"á","a"),"à","a"),"ã","a"),"â","a"),"é","e"),"ê","e"),"í","i"),"ó","o"),"ô","o"),"õ","o"),"ú","u"),"ç","c"),"-"," ")," ","")</f>
        <v/>
      </c>
      <c r="Z177">
        <f>IF($Z$2="","",IF(AND(ISNUMBER(SEARCH($Z$2,Y177)),OR($Z$3="",ISNUMBER(SEARCH($Z$3,Y177))),OR($Z$4="",ISNUMBER(SEARCH($Z$4,Y177)))),MAX($Z$7:Z176)+1,""))</f>
        <v/>
      </c>
    </row>
    <row r="178">
      <c r="Y178">
        <f>SUBSTITUTE(SUBSTITUTE(SUBSTITUTE(SUBSTITUTE(SUBSTITUTE(SUBSTITUTE(SUBSTITUTE(SUBSTITUTE(SUBSTITUTE(SUBSTITUTE(SUBSTITUTE(SUBSTITUTE(SUBSTITUTE(SUBSTITUTE(LOWER('Base de Preços'!B172&amp;" "&amp;'Base de Preços'!C172&amp;" "&amp;'Base de Preços'!D172),"á","a"),"à","a"),"ã","a"),"â","a"),"é","e"),"ê","e"),"í","i"),"ó","o"),"ô","o"),"õ","o"),"ú","u"),"ç","c"),"-"," ")," ","")</f>
        <v/>
      </c>
      <c r="Z178">
        <f>IF($Z$2="","",IF(AND(ISNUMBER(SEARCH($Z$2,Y178)),OR($Z$3="",ISNUMBER(SEARCH($Z$3,Y178))),OR($Z$4="",ISNUMBER(SEARCH($Z$4,Y178)))),MAX($Z$7:Z177)+1,""))</f>
        <v/>
      </c>
    </row>
    <row r="179">
      <c r="Y179">
        <f>SUBSTITUTE(SUBSTITUTE(SUBSTITUTE(SUBSTITUTE(SUBSTITUTE(SUBSTITUTE(SUBSTITUTE(SUBSTITUTE(SUBSTITUTE(SUBSTITUTE(SUBSTITUTE(SUBSTITUTE(SUBSTITUTE(SUBSTITUTE(LOWER('Base de Preços'!B173&amp;" "&amp;'Base de Preços'!C173&amp;" "&amp;'Base de Preços'!D173),"á","a"),"à","a"),"ã","a"),"â","a"),"é","e"),"ê","e"),"í","i"),"ó","o"),"ô","o"),"õ","o"),"ú","u"),"ç","c"),"-"," ")," ","")</f>
        <v/>
      </c>
      <c r="Z179">
        <f>IF($Z$2="","",IF(AND(ISNUMBER(SEARCH($Z$2,Y179)),OR($Z$3="",ISNUMBER(SEARCH($Z$3,Y179))),OR($Z$4="",ISNUMBER(SEARCH($Z$4,Y179)))),MAX($Z$7:Z178)+1,""))</f>
        <v/>
      </c>
    </row>
    <row r="180">
      <c r="Y180">
        <f>SUBSTITUTE(SUBSTITUTE(SUBSTITUTE(SUBSTITUTE(SUBSTITUTE(SUBSTITUTE(SUBSTITUTE(SUBSTITUTE(SUBSTITUTE(SUBSTITUTE(SUBSTITUTE(SUBSTITUTE(SUBSTITUTE(SUBSTITUTE(LOWER('Base de Preços'!B174&amp;" "&amp;'Base de Preços'!C174&amp;" "&amp;'Base de Preços'!D174),"á","a"),"à","a"),"ã","a"),"â","a"),"é","e"),"ê","e"),"í","i"),"ó","o"),"ô","o"),"õ","o"),"ú","u"),"ç","c"),"-"," ")," ","")</f>
        <v/>
      </c>
      <c r="Z180">
        <f>IF($Z$2="","",IF(AND(ISNUMBER(SEARCH($Z$2,Y180)),OR($Z$3="",ISNUMBER(SEARCH($Z$3,Y180))),OR($Z$4="",ISNUMBER(SEARCH($Z$4,Y180)))),MAX($Z$7:Z179)+1,""))</f>
        <v/>
      </c>
    </row>
    <row r="181">
      <c r="Y181">
        <f>SUBSTITUTE(SUBSTITUTE(SUBSTITUTE(SUBSTITUTE(SUBSTITUTE(SUBSTITUTE(SUBSTITUTE(SUBSTITUTE(SUBSTITUTE(SUBSTITUTE(SUBSTITUTE(SUBSTITUTE(SUBSTITUTE(SUBSTITUTE(LOWER('Base de Preços'!B175&amp;" "&amp;'Base de Preços'!C175&amp;" "&amp;'Base de Preços'!D175),"á","a"),"à","a"),"ã","a"),"â","a"),"é","e"),"ê","e"),"í","i"),"ó","o"),"ô","o"),"õ","o"),"ú","u"),"ç","c"),"-"," ")," ","")</f>
        <v/>
      </c>
      <c r="Z181">
        <f>IF($Z$2="","",IF(AND(ISNUMBER(SEARCH($Z$2,Y181)),OR($Z$3="",ISNUMBER(SEARCH($Z$3,Y181))),OR($Z$4="",ISNUMBER(SEARCH($Z$4,Y181)))),MAX($Z$7:Z180)+1,""))</f>
        <v/>
      </c>
    </row>
    <row r="182">
      <c r="Y182">
        <f>SUBSTITUTE(SUBSTITUTE(SUBSTITUTE(SUBSTITUTE(SUBSTITUTE(SUBSTITUTE(SUBSTITUTE(SUBSTITUTE(SUBSTITUTE(SUBSTITUTE(SUBSTITUTE(SUBSTITUTE(SUBSTITUTE(SUBSTITUTE(LOWER('Base de Preços'!B176&amp;" "&amp;'Base de Preços'!C176&amp;" "&amp;'Base de Preços'!D176),"á","a"),"à","a"),"ã","a"),"â","a"),"é","e"),"ê","e"),"í","i"),"ó","o"),"ô","o"),"õ","o"),"ú","u"),"ç","c"),"-"," ")," ","")</f>
        <v/>
      </c>
      <c r="Z182">
        <f>IF($Z$2="","",IF(AND(ISNUMBER(SEARCH($Z$2,Y182)),OR($Z$3="",ISNUMBER(SEARCH($Z$3,Y182))),OR($Z$4="",ISNUMBER(SEARCH($Z$4,Y182)))),MAX($Z$7:Z181)+1,""))</f>
        <v/>
      </c>
    </row>
    <row r="183">
      <c r="Y183">
        <f>SUBSTITUTE(SUBSTITUTE(SUBSTITUTE(SUBSTITUTE(SUBSTITUTE(SUBSTITUTE(SUBSTITUTE(SUBSTITUTE(SUBSTITUTE(SUBSTITUTE(SUBSTITUTE(SUBSTITUTE(SUBSTITUTE(SUBSTITUTE(LOWER('Base de Preços'!B177&amp;" "&amp;'Base de Preços'!C177&amp;" "&amp;'Base de Preços'!D177),"á","a"),"à","a"),"ã","a"),"â","a"),"é","e"),"ê","e"),"í","i"),"ó","o"),"ô","o"),"õ","o"),"ú","u"),"ç","c"),"-"," ")," ","")</f>
        <v/>
      </c>
      <c r="Z183">
        <f>IF($Z$2="","",IF(AND(ISNUMBER(SEARCH($Z$2,Y183)),OR($Z$3="",ISNUMBER(SEARCH($Z$3,Y183))),OR($Z$4="",ISNUMBER(SEARCH($Z$4,Y183)))),MAX($Z$7:Z182)+1,""))</f>
        <v/>
      </c>
    </row>
    <row r="184">
      <c r="Y184">
        <f>SUBSTITUTE(SUBSTITUTE(SUBSTITUTE(SUBSTITUTE(SUBSTITUTE(SUBSTITUTE(SUBSTITUTE(SUBSTITUTE(SUBSTITUTE(SUBSTITUTE(SUBSTITUTE(SUBSTITUTE(SUBSTITUTE(SUBSTITUTE(LOWER('Base de Preços'!B178&amp;" "&amp;'Base de Preços'!C178&amp;" "&amp;'Base de Preços'!D178),"á","a"),"à","a"),"ã","a"),"â","a"),"é","e"),"ê","e"),"í","i"),"ó","o"),"ô","o"),"õ","o"),"ú","u"),"ç","c"),"-"," ")," ","")</f>
        <v/>
      </c>
      <c r="Z184">
        <f>IF($Z$2="","",IF(AND(ISNUMBER(SEARCH($Z$2,Y184)),OR($Z$3="",ISNUMBER(SEARCH($Z$3,Y184))),OR($Z$4="",ISNUMBER(SEARCH($Z$4,Y184)))),MAX($Z$7:Z183)+1,""))</f>
        <v/>
      </c>
    </row>
    <row r="185">
      <c r="Y185">
        <f>SUBSTITUTE(SUBSTITUTE(SUBSTITUTE(SUBSTITUTE(SUBSTITUTE(SUBSTITUTE(SUBSTITUTE(SUBSTITUTE(SUBSTITUTE(SUBSTITUTE(SUBSTITUTE(SUBSTITUTE(SUBSTITUTE(SUBSTITUTE(LOWER('Base de Preços'!B179&amp;" "&amp;'Base de Preços'!C179&amp;" "&amp;'Base de Preços'!D179),"á","a"),"à","a"),"ã","a"),"â","a"),"é","e"),"ê","e"),"í","i"),"ó","o"),"ô","o"),"õ","o"),"ú","u"),"ç","c"),"-"," ")," ","")</f>
        <v/>
      </c>
      <c r="Z185">
        <f>IF($Z$2="","",IF(AND(ISNUMBER(SEARCH($Z$2,Y185)),OR($Z$3="",ISNUMBER(SEARCH($Z$3,Y185))),OR($Z$4="",ISNUMBER(SEARCH($Z$4,Y185)))),MAX($Z$7:Z184)+1,""))</f>
        <v/>
      </c>
    </row>
    <row r="186">
      <c r="Y186">
        <f>SUBSTITUTE(SUBSTITUTE(SUBSTITUTE(SUBSTITUTE(SUBSTITUTE(SUBSTITUTE(SUBSTITUTE(SUBSTITUTE(SUBSTITUTE(SUBSTITUTE(SUBSTITUTE(SUBSTITUTE(SUBSTITUTE(SUBSTITUTE(LOWER('Base de Preços'!B180&amp;" "&amp;'Base de Preços'!C180&amp;" "&amp;'Base de Preços'!D180),"á","a"),"à","a"),"ã","a"),"â","a"),"é","e"),"ê","e"),"í","i"),"ó","o"),"ô","o"),"õ","o"),"ú","u"),"ç","c"),"-"," ")," ","")</f>
        <v/>
      </c>
      <c r="Z186">
        <f>IF($Z$2="","",IF(AND(ISNUMBER(SEARCH($Z$2,Y186)),OR($Z$3="",ISNUMBER(SEARCH($Z$3,Y186))),OR($Z$4="",ISNUMBER(SEARCH($Z$4,Y186)))),MAX($Z$7:Z185)+1,""))</f>
        <v/>
      </c>
    </row>
    <row r="187">
      <c r="Y187">
        <f>SUBSTITUTE(SUBSTITUTE(SUBSTITUTE(SUBSTITUTE(SUBSTITUTE(SUBSTITUTE(SUBSTITUTE(SUBSTITUTE(SUBSTITUTE(SUBSTITUTE(SUBSTITUTE(SUBSTITUTE(SUBSTITUTE(SUBSTITUTE(LOWER('Base de Preços'!B181&amp;" "&amp;'Base de Preços'!C181&amp;" "&amp;'Base de Preços'!D181),"á","a"),"à","a"),"ã","a"),"â","a"),"é","e"),"ê","e"),"í","i"),"ó","o"),"ô","o"),"õ","o"),"ú","u"),"ç","c"),"-"," ")," ","")</f>
        <v/>
      </c>
      <c r="Z187">
        <f>IF($Z$2="","",IF(AND(ISNUMBER(SEARCH($Z$2,Y187)),OR($Z$3="",ISNUMBER(SEARCH($Z$3,Y187))),OR($Z$4="",ISNUMBER(SEARCH($Z$4,Y187)))),MAX($Z$7:Z186)+1,""))</f>
        <v/>
      </c>
    </row>
    <row r="188">
      <c r="Y188">
        <f>SUBSTITUTE(SUBSTITUTE(SUBSTITUTE(SUBSTITUTE(SUBSTITUTE(SUBSTITUTE(SUBSTITUTE(SUBSTITUTE(SUBSTITUTE(SUBSTITUTE(SUBSTITUTE(SUBSTITUTE(SUBSTITUTE(SUBSTITUTE(LOWER('Base de Preços'!B182&amp;" "&amp;'Base de Preços'!C182&amp;" "&amp;'Base de Preços'!D182),"á","a"),"à","a"),"ã","a"),"â","a"),"é","e"),"ê","e"),"í","i"),"ó","o"),"ô","o"),"õ","o"),"ú","u"),"ç","c"),"-"," ")," ","")</f>
        <v/>
      </c>
      <c r="Z188">
        <f>IF($Z$2="","",IF(AND(ISNUMBER(SEARCH($Z$2,Y188)),OR($Z$3="",ISNUMBER(SEARCH($Z$3,Y188))),OR($Z$4="",ISNUMBER(SEARCH($Z$4,Y188)))),MAX($Z$7:Z187)+1,""))</f>
        <v/>
      </c>
    </row>
    <row r="189">
      <c r="Y189">
        <f>SUBSTITUTE(SUBSTITUTE(SUBSTITUTE(SUBSTITUTE(SUBSTITUTE(SUBSTITUTE(SUBSTITUTE(SUBSTITUTE(SUBSTITUTE(SUBSTITUTE(SUBSTITUTE(SUBSTITUTE(SUBSTITUTE(SUBSTITUTE(LOWER('Base de Preços'!B183&amp;" "&amp;'Base de Preços'!C183&amp;" "&amp;'Base de Preços'!D183),"á","a"),"à","a"),"ã","a"),"â","a"),"é","e"),"ê","e"),"í","i"),"ó","o"),"ô","o"),"õ","o"),"ú","u"),"ç","c"),"-"," ")," ","")</f>
        <v/>
      </c>
      <c r="Z189">
        <f>IF($Z$2="","",IF(AND(ISNUMBER(SEARCH($Z$2,Y189)),OR($Z$3="",ISNUMBER(SEARCH($Z$3,Y189))),OR($Z$4="",ISNUMBER(SEARCH($Z$4,Y189)))),MAX($Z$7:Z188)+1,""))</f>
        <v/>
      </c>
    </row>
    <row r="190">
      <c r="Y190">
        <f>SUBSTITUTE(SUBSTITUTE(SUBSTITUTE(SUBSTITUTE(SUBSTITUTE(SUBSTITUTE(SUBSTITUTE(SUBSTITUTE(SUBSTITUTE(SUBSTITUTE(SUBSTITUTE(SUBSTITUTE(SUBSTITUTE(SUBSTITUTE(LOWER('Base de Preços'!B184&amp;" "&amp;'Base de Preços'!C184&amp;" "&amp;'Base de Preços'!D184),"á","a"),"à","a"),"ã","a"),"â","a"),"é","e"),"ê","e"),"í","i"),"ó","o"),"ô","o"),"õ","o"),"ú","u"),"ç","c"),"-"," ")," ","")</f>
        <v/>
      </c>
      <c r="Z190">
        <f>IF($Z$2="","",IF(AND(ISNUMBER(SEARCH($Z$2,Y190)),OR($Z$3="",ISNUMBER(SEARCH($Z$3,Y190))),OR($Z$4="",ISNUMBER(SEARCH($Z$4,Y190)))),MAX($Z$7:Z189)+1,""))</f>
        <v/>
      </c>
    </row>
    <row r="191">
      <c r="Y191">
        <f>SUBSTITUTE(SUBSTITUTE(SUBSTITUTE(SUBSTITUTE(SUBSTITUTE(SUBSTITUTE(SUBSTITUTE(SUBSTITUTE(SUBSTITUTE(SUBSTITUTE(SUBSTITUTE(SUBSTITUTE(SUBSTITUTE(SUBSTITUTE(LOWER('Base de Preços'!B185&amp;" "&amp;'Base de Preços'!C185&amp;" "&amp;'Base de Preços'!D185),"á","a"),"à","a"),"ã","a"),"â","a"),"é","e"),"ê","e"),"í","i"),"ó","o"),"ô","o"),"õ","o"),"ú","u"),"ç","c"),"-"," ")," ","")</f>
        <v/>
      </c>
      <c r="Z191">
        <f>IF($Z$2="","",IF(AND(ISNUMBER(SEARCH($Z$2,Y191)),OR($Z$3="",ISNUMBER(SEARCH($Z$3,Y191))),OR($Z$4="",ISNUMBER(SEARCH($Z$4,Y191)))),MAX($Z$7:Z190)+1,""))</f>
        <v/>
      </c>
    </row>
    <row r="192">
      <c r="Y192">
        <f>SUBSTITUTE(SUBSTITUTE(SUBSTITUTE(SUBSTITUTE(SUBSTITUTE(SUBSTITUTE(SUBSTITUTE(SUBSTITUTE(SUBSTITUTE(SUBSTITUTE(SUBSTITUTE(SUBSTITUTE(SUBSTITUTE(SUBSTITUTE(LOWER('Base de Preços'!B186&amp;" "&amp;'Base de Preços'!C186&amp;" "&amp;'Base de Preços'!D186),"á","a"),"à","a"),"ã","a"),"â","a"),"é","e"),"ê","e"),"í","i"),"ó","o"),"ô","o"),"õ","o"),"ú","u"),"ç","c"),"-"," ")," ","")</f>
        <v/>
      </c>
      <c r="Z192">
        <f>IF($Z$2="","",IF(AND(ISNUMBER(SEARCH($Z$2,Y192)),OR($Z$3="",ISNUMBER(SEARCH($Z$3,Y192))),OR($Z$4="",ISNUMBER(SEARCH($Z$4,Y192)))),MAX($Z$7:Z191)+1,""))</f>
        <v/>
      </c>
    </row>
    <row r="193">
      <c r="Y193">
        <f>SUBSTITUTE(SUBSTITUTE(SUBSTITUTE(SUBSTITUTE(SUBSTITUTE(SUBSTITUTE(SUBSTITUTE(SUBSTITUTE(SUBSTITUTE(SUBSTITUTE(SUBSTITUTE(SUBSTITUTE(SUBSTITUTE(SUBSTITUTE(LOWER('Base de Preços'!B187&amp;" "&amp;'Base de Preços'!C187&amp;" "&amp;'Base de Preços'!D187),"á","a"),"à","a"),"ã","a"),"â","a"),"é","e"),"ê","e"),"í","i"),"ó","o"),"ô","o"),"õ","o"),"ú","u"),"ç","c"),"-"," ")," ","")</f>
        <v/>
      </c>
      <c r="Z193">
        <f>IF($Z$2="","",IF(AND(ISNUMBER(SEARCH($Z$2,Y193)),OR($Z$3="",ISNUMBER(SEARCH($Z$3,Y193))),OR($Z$4="",ISNUMBER(SEARCH($Z$4,Y193)))),MAX($Z$7:Z192)+1,""))</f>
        <v/>
      </c>
    </row>
    <row r="194">
      <c r="Y194">
        <f>SUBSTITUTE(SUBSTITUTE(SUBSTITUTE(SUBSTITUTE(SUBSTITUTE(SUBSTITUTE(SUBSTITUTE(SUBSTITUTE(SUBSTITUTE(SUBSTITUTE(SUBSTITUTE(SUBSTITUTE(SUBSTITUTE(SUBSTITUTE(LOWER('Base de Preços'!B188&amp;" "&amp;'Base de Preços'!C188&amp;" "&amp;'Base de Preços'!D188),"á","a"),"à","a"),"ã","a"),"â","a"),"é","e"),"ê","e"),"í","i"),"ó","o"),"ô","o"),"õ","o"),"ú","u"),"ç","c"),"-"," ")," ","")</f>
        <v/>
      </c>
      <c r="Z194">
        <f>IF($Z$2="","",IF(AND(ISNUMBER(SEARCH($Z$2,Y194)),OR($Z$3="",ISNUMBER(SEARCH($Z$3,Y194))),OR($Z$4="",ISNUMBER(SEARCH($Z$4,Y194)))),MAX($Z$7:Z193)+1,""))</f>
        <v/>
      </c>
    </row>
    <row r="195">
      <c r="Y195">
        <f>SUBSTITUTE(SUBSTITUTE(SUBSTITUTE(SUBSTITUTE(SUBSTITUTE(SUBSTITUTE(SUBSTITUTE(SUBSTITUTE(SUBSTITUTE(SUBSTITUTE(SUBSTITUTE(SUBSTITUTE(SUBSTITUTE(SUBSTITUTE(LOWER('Base de Preços'!B189&amp;" "&amp;'Base de Preços'!C189&amp;" "&amp;'Base de Preços'!D189),"á","a"),"à","a"),"ã","a"),"â","a"),"é","e"),"ê","e"),"í","i"),"ó","o"),"ô","o"),"õ","o"),"ú","u"),"ç","c"),"-"," ")," ","")</f>
        <v/>
      </c>
      <c r="Z195">
        <f>IF($Z$2="","",IF(AND(ISNUMBER(SEARCH($Z$2,Y195)),OR($Z$3="",ISNUMBER(SEARCH($Z$3,Y195))),OR($Z$4="",ISNUMBER(SEARCH($Z$4,Y195)))),MAX($Z$7:Z194)+1,""))</f>
        <v/>
      </c>
    </row>
    <row r="196">
      <c r="Y196">
        <f>SUBSTITUTE(SUBSTITUTE(SUBSTITUTE(SUBSTITUTE(SUBSTITUTE(SUBSTITUTE(SUBSTITUTE(SUBSTITUTE(SUBSTITUTE(SUBSTITUTE(SUBSTITUTE(SUBSTITUTE(SUBSTITUTE(SUBSTITUTE(LOWER('Base de Preços'!B190&amp;" "&amp;'Base de Preços'!C190&amp;" "&amp;'Base de Preços'!D190),"á","a"),"à","a"),"ã","a"),"â","a"),"é","e"),"ê","e"),"í","i"),"ó","o"),"ô","o"),"õ","o"),"ú","u"),"ç","c"),"-"," ")," ","")</f>
        <v/>
      </c>
      <c r="Z196">
        <f>IF($Z$2="","",IF(AND(ISNUMBER(SEARCH($Z$2,Y196)),OR($Z$3="",ISNUMBER(SEARCH($Z$3,Y196))),OR($Z$4="",ISNUMBER(SEARCH($Z$4,Y196)))),MAX($Z$7:Z195)+1,""))</f>
        <v/>
      </c>
    </row>
    <row r="197">
      <c r="Y197">
        <f>SUBSTITUTE(SUBSTITUTE(SUBSTITUTE(SUBSTITUTE(SUBSTITUTE(SUBSTITUTE(SUBSTITUTE(SUBSTITUTE(SUBSTITUTE(SUBSTITUTE(SUBSTITUTE(SUBSTITUTE(SUBSTITUTE(SUBSTITUTE(LOWER('Base de Preços'!B191&amp;" "&amp;'Base de Preços'!C191&amp;" "&amp;'Base de Preços'!D191),"á","a"),"à","a"),"ã","a"),"â","a"),"é","e"),"ê","e"),"í","i"),"ó","o"),"ô","o"),"õ","o"),"ú","u"),"ç","c"),"-"," ")," ","")</f>
        <v/>
      </c>
      <c r="Z197">
        <f>IF($Z$2="","",IF(AND(ISNUMBER(SEARCH($Z$2,Y197)),OR($Z$3="",ISNUMBER(SEARCH($Z$3,Y197))),OR($Z$4="",ISNUMBER(SEARCH($Z$4,Y197)))),MAX($Z$7:Z196)+1,""))</f>
        <v/>
      </c>
    </row>
    <row r="198">
      <c r="Y198">
        <f>SUBSTITUTE(SUBSTITUTE(SUBSTITUTE(SUBSTITUTE(SUBSTITUTE(SUBSTITUTE(SUBSTITUTE(SUBSTITUTE(SUBSTITUTE(SUBSTITUTE(SUBSTITUTE(SUBSTITUTE(SUBSTITUTE(SUBSTITUTE(LOWER('Base de Preços'!B192&amp;" "&amp;'Base de Preços'!C192&amp;" "&amp;'Base de Preços'!D192),"á","a"),"à","a"),"ã","a"),"â","a"),"é","e"),"ê","e"),"í","i"),"ó","o"),"ô","o"),"õ","o"),"ú","u"),"ç","c"),"-"," ")," ","")</f>
        <v/>
      </c>
      <c r="Z198">
        <f>IF($Z$2="","",IF(AND(ISNUMBER(SEARCH($Z$2,Y198)),OR($Z$3="",ISNUMBER(SEARCH($Z$3,Y198))),OR($Z$4="",ISNUMBER(SEARCH($Z$4,Y198)))),MAX($Z$7:Z197)+1,""))</f>
        <v/>
      </c>
    </row>
    <row r="199">
      <c r="Y199">
        <f>SUBSTITUTE(SUBSTITUTE(SUBSTITUTE(SUBSTITUTE(SUBSTITUTE(SUBSTITUTE(SUBSTITUTE(SUBSTITUTE(SUBSTITUTE(SUBSTITUTE(SUBSTITUTE(SUBSTITUTE(SUBSTITUTE(SUBSTITUTE(LOWER('Base de Preços'!B193&amp;" "&amp;'Base de Preços'!C193&amp;" "&amp;'Base de Preços'!D193),"á","a"),"à","a"),"ã","a"),"â","a"),"é","e"),"ê","e"),"í","i"),"ó","o"),"ô","o"),"õ","o"),"ú","u"),"ç","c"),"-"," ")," ","")</f>
        <v/>
      </c>
      <c r="Z199">
        <f>IF($Z$2="","",IF(AND(ISNUMBER(SEARCH($Z$2,Y199)),OR($Z$3="",ISNUMBER(SEARCH($Z$3,Y199))),OR($Z$4="",ISNUMBER(SEARCH($Z$4,Y199)))),MAX($Z$7:Z198)+1,""))</f>
        <v/>
      </c>
    </row>
    <row r="200">
      <c r="Y200">
        <f>SUBSTITUTE(SUBSTITUTE(SUBSTITUTE(SUBSTITUTE(SUBSTITUTE(SUBSTITUTE(SUBSTITUTE(SUBSTITUTE(SUBSTITUTE(SUBSTITUTE(SUBSTITUTE(SUBSTITUTE(SUBSTITUTE(SUBSTITUTE(LOWER('Base de Preços'!B194&amp;" "&amp;'Base de Preços'!C194&amp;" "&amp;'Base de Preços'!D194),"á","a"),"à","a"),"ã","a"),"â","a"),"é","e"),"ê","e"),"í","i"),"ó","o"),"ô","o"),"õ","o"),"ú","u"),"ç","c"),"-"," ")," ","")</f>
        <v/>
      </c>
      <c r="Z200">
        <f>IF($Z$2="","",IF(AND(ISNUMBER(SEARCH($Z$2,Y200)),OR($Z$3="",ISNUMBER(SEARCH($Z$3,Y200))),OR($Z$4="",ISNUMBER(SEARCH($Z$4,Y200)))),MAX($Z$7:Z199)+1,""))</f>
        <v/>
      </c>
    </row>
    <row r="201">
      <c r="Y201">
        <f>SUBSTITUTE(SUBSTITUTE(SUBSTITUTE(SUBSTITUTE(SUBSTITUTE(SUBSTITUTE(SUBSTITUTE(SUBSTITUTE(SUBSTITUTE(SUBSTITUTE(SUBSTITUTE(SUBSTITUTE(SUBSTITUTE(SUBSTITUTE(LOWER('Base de Preços'!B195&amp;" "&amp;'Base de Preços'!C195&amp;" "&amp;'Base de Preços'!D195),"á","a"),"à","a"),"ã","a"),"â","a"),"é","e"),"ê","e"),"í","i"),"ó","o"),"ô","o"),"õ","o"),"ú","u"),"ç","c"),"-"," ")," ","")</f>
        <v/>
      </c>
      <c r="Z201">
        <f>IF($Z$2="","",IF(AND(ISNUMBER(SEARCH($Z$2,Y201)),OR($Z$3="",ISNUMBER(SEARCH($Z$3,Y201))),OR($Z$4="",ISNUMBER(SEARCH($Z$4,Y201)))),MAX($Z$7:Z200)+1,""))</f>
        <v/>
      </c>
    </row>
    <row r="202">
      <c r="Y202">
        <f>SUBSTITUTE(SUBSTITUTE(SUBSTITUTE(SUBSTITUTE(SUBSTITUTE(SUBSTITUTE(SUBSTITUTE(SUBSTITUTE(SUBSTITUTE(SUBSTITUTE(SUBSTITUTE(SUBSTITUTE(SUBSTITUTE(SUBSTITUTE(LOWER('Base de Preços'!B196&amp;" "&amp;'Base de Preços'!C196&amp;" "&amp;'Base de Preços'!D196),"á","a"),"à","a"),"ã","a"),"â","a"),"é","e"),"ê","e"),"í","i"),"ó","o"),"ô","o"),"õ","o"),"ú","u"),"ç","c"),"-"," ")," ","")</f>
        <v/>
      </c>
      <c r="Z202">
        <f>IF($Z$2="","",IF(AND(ISNUMBER(SEARCH($Z$2,Y202)),OR($Z$3="",ISNUMBER(SEARCH($Z$3,Y202))),OR($Z$4="",ISNUMBER(SEARCH($Z$4,Y202)))),MAX($Z$7:Z201)+1,""))</f>
        <v/>
      </c>
    </row>
    <row r="203">
      <c r="Y203">
        <f>SUBSTITUTE(SUBSTITUTE(SUBSTITUTE(SUBSTITUTE(SUBSTITUTE(SUBSTITUTE(SUBSTITUTE(SUBSTITUTE(SUBSTITUTE(SUBSTITUTE(SUBSTITUTE(SUBSTITUTE(SUBSTITUTE(SUBSTITUTE(LOWER('Base de Preços'!B197&amp;" "&amp;'Base de Preços'!C197&amp;" "&amp;'Base de Preços'!D197),"á","a"),"à","a"),"ã","a"),"â","a"),"é","e"),"ê","e"),"í","i"),"ó","o"),"ô","o"),"õ","o"),"ú","u"),"ç","c"),"-"," ")," ","")</f>
        <v/>
      </c>
      <c r="Z203">
        <f>IF($Z$2="","",IF(AND(ISNUMBER(SEARCH($Z$2,Y203)),OR($Z$3="",ISNUMBER(SEARCH($Z$3,Y203))),OR($Z$4="",ISNUMBER(SEARCH($Z$4,Y203)))),MAX($Z$7:Z202)+1,""))</f>
        <v/>
      </c>
    </row>
    <row r="204">
      <c r="Y204">
        <f>SUBSTITUTE(SUBSTITUTE(SUBSTITUTE(SUBSTITUTE(SUBSTITUTE(SUBSTITUTE(SUBSTITUTE(SUBSTITUTE(SUBSTITUTE(SUBSTITUTE(SUBSTITUTE(SUBSTITUTE(SUBSTITUTE(SUBSTITUTE(LOWER('Base de Preços'!B198&amp;" "&amp;'Base de Preços'!C198&amp;" "&amp;'Base de Preços'!D198),"á","a"),"à","a"),"ã","a"),"â","a"),"é","e"),"ê","e"),"í","i"),"ó","o"),"ô","o"),"õ","o"),"ú","u"),"ç","c"),"-"," ")," ","")</f>
        <v/>
      </c>
      <c r="Z204">
        <f>IF($Z$2="","",IF(AND(ISNUMBER(SEARCH($Z$2,Y204)),OR($Z$3="",ISNUMBER(SEARCH($Z$3,Y204))),OR($Z$4="",ISNUMBER(SEARCH($Z$4,Y204)))),MAX($Z$7:Z203)+1,""))</f>
        <v/>
      </c>
    </row>
    <row r="205">
      <c r="Y205">
        <f>SUBSTITUTE(SUBSTITUTE(SUBSTITUTE(SUBSTITUTE(SUBSTITUTE(SUBSTITUTE(SUBSTITUTE(SUBSTITUTE(SUBSTITUTE(SUBSTITUTE(SUBSTITUTE(SUBSTITUTE(SUBSTITUTE(SUBSTITUTE(LOWER('Base de Preços'!B199&amp;" "&amp;'Base de Preços'!C199&amp;" "&amp;'Base de Preços'!D199),"á","a"),"à","a"),"ã","a"),"â","a"),"é","e"),"ê","e"),"í","i"),"ó","o"),"ô","o"),"õ","o"),"ú","u"),"ç","c"),"-"," ")," ","")</f>
        <v/>
      </c>
      <c r="Z205">
        <f>IF($Z$2="","",IF(AND(ISNUMBER(SEARCH($Z$2,Y205)),OR($Z$3="",ISNUMBER(SEARCH($Z$3,Y205))),OR($Z$4="",ISNUMBER(SEARCH($Z$4,Y205)))),MAX($Z$7:Z204)+1,""))</f>
        <v/>
      </c>
    </row>
    <row r="206">
      <c r="Y206">
        <f>SUBSTITUTE(SUBSTITUTE(SUBSTITUTE(SUBSTITUTE(SUBSTITUTE(SUBSTITUTE(SUBSTITUTE(SUBSTITUTE(SUBSTITUTE(SUBSTITUTE(SUBSTITUTE(SUBSTITUTE(SUBSTITUTE(SUBSTITUTE(LOWER('Base de Preços'!B200&amp;" "&amp;'Base de Preços'!C200&amp;" "&amp;'Base de Preços'!D200),"á","a"),"à","a"),"ã","a"),"â","a"),"é","e"),"ê","e"),"í","i"),"ó","o"),"ô","o"),"õ","o"),"ú","u"),"ç","c"),"-"," ")," ","")</f>
        <v/>
      </c>
      <c r="Z206">
        <f>IF($Z$2="","",IF(AND(ISNUMBER(SEARCH($Z$2,Y206)),OR($Z$3="",ISNUMBER(SEARCH($Z$3,Y206))),OR($Z$4="",ISNUMBER(SEARCH($Z$4,Y206)))),MAX($Z$7:Z205)+1,""))</f>
        <v/>
      </c>
    </row>
    <row r="207">
      <c r="Y207">
        <f>SUBSTITUTE(SUBSTITUTE(SUBSTITUTE(SUBSTITUTE(SUBSTITUTE(SUBSTITUTE(SUBSTITUTE(SUBSTITUTE(SUBSTITUTE(SUBSTITUTE(SUBSTITUTE(SUBSTITUTE(SUBSTITUTE(SUBSTITUTE(LOWER('Base de Preços'!B201&amp;" "&amp;'Base de Preços'!C201&amp;" "&amp;'Base de Preços'!D201),"á","a"),"à","a"),"ã","a"),"â","a"),"é","e"),"ê","e"),"í","i"),"ó","o"),"ô","o"),"õ","o"),"ú","u"),"ç","c"),"-"," ")," ","")</f>
        <v/>
      </c>
      <c r="Z207">
        <f>IF($Z$2="","",IF(AND(ISNUMBER(SEARCH($Z$2,Y207)),OR($Z$3="",ISNUMBER(SEARCH($Z$3,Y207))),OR($Z$4="",ISNUMBER(SEARCH($Z$4,Y207)))),MAX($Z$7:Z206)+1,""))</f>
        <v/>
      </c>
    </row>
    <row r="208">
      <c r="Y208">
        <f>SUBSTITUTE(SUBSTITUTE(SUBSTITUTE(SUBSTITUTE(SUBSTITUTE(SUBSTITUTE(SUBSTITUTE(SUBSTITUTE(SUBSTITUTE(SUBSTITUTE(SUBSTITUTE(SUBSTITUTE(SUBSTITUTE(SUBSTITUTE(LOWER('Base de Preços'!B202&amp;" "&amp;'Base de Preços'!C202&amp;" "&amp;'Base de Preços'!D202),"á","a"),"à","a"),"ã","a"),"â","a"),"é","e"),"ê","e"),"í","i"),"ó","o"),"ô","o"),"õ","o"),"ú","u"),"ç","c"),"-"," ")," ","")</f>
        <v/>
      </c>
      <c r="Z208">
        <f>IF($Z$2="","",IF(AND(ISNUMBER(SEARCH($Z$2,Y208)),OR($Z$3="",ISNUMBER(SEARCH($Z$3,Y208))),OR($Z$4="",ISNUMBER(SEARCH($Z$4,Y208)))),MAX($Z$7:Z207)+1,""))</f>
        <v/>
      </c>
    </row>
    <row r="209">
      <c r="Y209">
        <f>SUBSTITUTE(SUBSTITUTE(SUBSTITUTE(SUBSTITUTE(SUBSTITUTE(SUBSTITUTE(SUBSTITUTE(SUBSTITUTE(SUBSTITUTE(SUBSTITUTE(SUBSTITUTE(SUBSTITUTE(SUBSTITUTE(SUBSTITUTE(LOWER('Base de Preços'!B203&amp;" "&amp;'Base de Preços'!C203&amp;" "&amp;'Base de Preços'!D203),"á","a"),"à","a"),"ã","a"),"â","a"),"é","e"),"ê","e"),"í","i"),"ó","o"),"ô","o"),"õ","o"),"ú","u"),"ç","c"),"-"," ")," ","")</f>
        <v/>
      </c>
      <c r="Z209">
        <f>IF($Z$2="","",IF(AND(ISNUMBER(SEARCH($Z$2,Y209)),OR($Z$3="",ISNUMBER(SEARCH($Z$3,Y209))),OR($Z$4="",ISNUMBER(SEARCH($Z$4,Y209)))),MAX($Z$7:Z208)+1,""))</f>
        <v/>
      </c>
    </row>
    <row r="210">
      <c r="Y210">
        <f>SUBSTITUTE(SUBSTITUTE(SUBSTITUTE(SUBSTITUTE(SUBSTITUTE(SUBSTITUTE(SUBSTITUTE(SUBSTITUTE(SUBSTITUTE(SUBSTITUTE(SUBSTITUTE(SUBSTITUTE(SUBSTITUTE(SUBSTITUTE(LOWER('Base de Preços'!B204&amp;" "&amp;'Base de Preços'!C204&amp;" "&amp;'Base de Preços'!D204),"á","a"),"à","a"),"ã","a"),"â","a"),"é","e"),"ê","e"),"í","i"),"ó","o"),"ô","o"),"õ","o"),"ú","u"),"ç","c"),"-"," ")," ","")</f>
        <v/>
      </c>
      <c r="Z210">
        <f>IF($Z$2="","",IF(AND(ISNUMBER(SEARCH($Z$2,Y210)),OR($Z$3="",ISNUMBER(SEARCH($Z$3,Y210))),OR($Z$4="",ISNUMBER(SEARCH($Z$4,Y210)))),MAX($Z$7:Z209)+1,""))</f>
        <v/>
      </c>
    </row>
    <row r="211">
      <c r="Y211">
        <f>SUBSTITUTE(SUBSTITUTE(SUBSTITUTE(SUBSTITUTE(SUBSTITUTE(SUBSTITUTE(SUBSTITUTE(SUBSTITUTE(SUBSTITUTE(SUBSTITUTE(SUBSTITUTE(SUBSTITUTE(SUBSTITUTE(SUBSTITUTE(LOWER('Base de Preços'!B205&amp;" "&amp;'Base de Preços'!C205&amp;" "&amp;'Base de Preços'!D205),"á","a"),"à","a"),"ã","a"),"â","a"),"é","e"),"ê","e"),"í","i"),"ó","o"),"ô","o"),"õ","o"),"ú","u"),"ç","c"),"-"," ")," ","")</f>
        <v/>
      </c>
      <c r="Z211">
        <f>IF($Z$2="","",IF(AND(ISNUMBER(SEARCH($Z$2,Y211)),OR($Z$3="",ISNUMBER(SEARCH($Z$3,Y211))),OR($Z$4="",ISNUMBER(SEARCH($Z$4,Y211)))),MAX($Z$7:Z210)+1,""))</f>
        <v/>
      </c>
    </row>
    <row r="212">
      <c r="Y212">
        <f>SUBSTITUTE(SUBSTITUTE(SUBSTITUTE(SUBSTITUTE(SUBSTITUTE(SUBSTITUTE(SUBSTITUTE(SUBSTITUTE(SUBSTITUTE(SUBSTITUTE(SUBSTITUTE(SUBSTITUTE(SUBSTITUTE(SUBSTITUTE(LOWER('Base de Preços'!B206&amp;" "&amp;'Base de Preços'!C206&amp;" "&amp;'Base de Preços'!D206),"á","a"),"à","a"),"ã","a"),"â","a"),"é","e"),"ê","e"),"í","i"),"ó","o"),"ô","o"),"õ","o"),"ú","u"),"ç","c"),"-"," ")," ","")</f>
        <v/>
      </c>
      <c r="Z212">
        <f>IF($Z$2="","",IF(AND(ISNUMBER(SEARCH($Z$2,Y212)),OR($Z$3="",ISNUMBER(SEARCH($Z$3,Y212))),OR($Z$4="",ISNUMBER(SEARCH($Z$4,Y212)))),MAX($Z$7:Z211)+1,""))</f>
        <v/>
      </c>
    </row>
    <row r="213">
      <c r="Y213">
        <f>SUBSTITUTE(SUBSTITUTE(SUBSTITUTE(SUBSTITUTE(SUBSTITUTE(SUBSTITUTE(SUBSTITUTE(SUBSTITUTE(SUBSTITUTE(SUBSTITUTE(SUBSTITUTE(SUBSTITUTE(SUBSTITUTE(SUBSTITUTE(LOWER('Base de Preços'!B207&amp;" "&amp;'Base de Preços'!C207&amp;" "&amp;'Base de Preços'!D207),"á","a"),"à","a"),"ã","a"),"â","a"),"é","e"),"ê","e"),"í","i"),"ó","o"),"ô","o"),"õ","o"),"ú","u"),"ç","c"),"-"," ")," ","")</f>
        <v/>
      </c>
      <c r="Z213">
        <f>IF($Z$2="","",IF(AND(ISNUMBER(SEARCH($Z$2,Y213)),OR($Z$3="",ISNUMBER(SEARCH($Z$3,Y213))),OR($Z$4="",ISNUMBER(SEARCH($Z$4,Y213)))),MAX($Z$7:Z212)+1,""))</f>
        <v/>
      </c>
    </row>
    <row r="214">
      <c r="Y214">
        <f>SUBSTITUTE(SUBSTITUTE(SUBSTITUTE(SUBSTITUTE(SUBSTITUTE(SUBSTITUTE(SUBSTITUTE(SUBSTITUTE(SUBSTITUTE(SUBSTITUTE(SUBSTITUTE(SUBSTITUTE(SUBSTITUTE(SUBSTITUTE(LOWER('Base de Preços'!B208&amp;" "&amp;'Base de Preços'!C208&amp;" "&amp;'Base de Preços'!D208),"á","a"),"à","a"),"ã","a"),"â","a"),"é","e"),"ê","e"),"í","i"),"ó","o"),"ô","o"),"õ","o"),"ú","u"),"ç","c"),"-"," ")," ","")</f>
        <v/>
      </c>
      <c r="Z214">
        <f>IF($Z$2="","",IF(AND(ISNUMBER(SEARCH($Z$2,Y214)),OR($Z$3="",ISNUMBER(SEARCH($Z$3,Y214))),OR($Z$4="",ISNUMBER(SEARCH($Z$4,Y214)))),MAX($Z$7:Z213)+1,""))</f>
        <v/>
      </c>
    </row>
    <row r="215">
      <c r="Y215">
        <f>SUBSTITUTE(SUBSTITUTE(SUBSTITUTE(SUBSTITUTE(SUBSTITUTE(SUBSTITUTE(SUBSTITUTE(SUBSTITUTE(SUBSTITUTE(SUBSTITUTE(SUBSTITUTE(SUBSTITUTE(SUBSTITUTE(SUBSTITUTE(LOWER('Base de Preços'!B209&amp;" "&amp;'Base de Preços'!C209&amp;" "&amp;'Base de Preços'!D209),"á","a"),"à","a"),"ã","a"),"â","a"),"é","e"),"ê","e"),"í","i"),"ó","o"),"ô","o"),"õ","o"),"ú","u"),"ç","c"),"-"," ")," ","")</f>
        <v/>
      </c>
      <c r="Z215">
        <f>IF($Z$2="","",IF(AND(ISNUMBER(SEARCH($Z$2,Y215)),OR($Z$3="",ISNUMBER(SEARCH($Z$3,Y215))),OR($Z$4="",ISNUMBER(SEARCH($Z$4,Y215)))),MAX($Z$7:Z214)+1,""))</f>
        <v/>
      </c>
    </row>
    <row r="216">
      <c r="Y216">
        <f>SUBSTITUTE(SUBSTITUTE(SUBSTITUTE(SUBSTITUTE(SUBSTITUTE(SUBSTITUTE(SUBSTITUTE(SUBSTITUTE(SUBSTITUTE(SUBSTITUTE(SUBSTITUTE(SUBSTITUTE(SUBSTITUTE(SUBSTITUTE(LOWER('Base de Preços'!B210&amp;" "&amp;'Base de Preços'!C210&amp;" "&amp;'Base de Preços'!D210),"á","a"),"à","a"),"ã","a"),"â","a"),"é","e"),"ê","e"),"í","i"),"ó","o"),"ô","o"),"õ","o"),"ú","u"),"ç","c"),"-"," ")," ","")</f>
        <v/>
      </c>
      <c r="Z216">
        <f>IF($Z$2="","",IF(AND(ISNUMBER(SEARCH($Z$2,Y216)),OR($Z$3="",ISNUMBER(SEARCH($Z$3,Y216))),OR($Z$4="",ISNUMBER(SEARCH($Z$4,Y216)))),MAX($Z$7:Z215)+1,""))</f>
        <v/>
      </c>
    </row>
    <row r="217">
      <c r="Y217">
        <f>SUBSTITUTE(SUBSTITUTE(SUBSTITUTE(SUBSTITUTE(SUBSTITUTE(SUBSTITUTE(SUBSTITUTE(SUBSTITUTE(SUBSTITUTE(SUBSTITUTE(SUBSTITUTE(SUBSTITUTE(SUBSTITUTE(SUBSTITUTE(LOWER('Base de Preços'!B211&amp;" "&amp;'Base de Preços'!C211&amp;" "&amp;'Base de Preços'!D211),"á","a"),"à","a"),"ã","a"),"â","a"),"é","e"),"ê","e"),"í","i"),"ó","o"),"ô","o"),"õ","o"),"ú","u"),"ç","c"),"-"," ")," ","")</f>
        <v/>
      </c>
      <c r="Z217">
        <f>IF($Z$2="","",IF(AND(ISNUMBER(SEARCH($Z$2,Y217)),OR($Z$3="",ISNUMBER(SEARCH($Z$3,Y217))),OR($Z$4="",ISNUMBER(SEARCH($Z$4,Y217)))),MAX($Z$7:Z216)+1,""))</f>
        <v/>
      </c>
    </row>
    <row r="218">
      <c r="Y218">
        <f>SUBSTITUTE(SUBSTITUTE(SUBSTITUTE(SUBSTITUTE(SUBSTITUTE(SUBSTITUTE(SUBSTITUTE(SUBSTITUTE(SUBSTITUTE(SUBSTITUTE(SUBSTITUTE(SUBSTITUTE(SUBSTITUTE(SUBSTITUTE(LOWER('Base de Preços'!B212&amp;" "&amp;'Base de Preços'!C212&amp;" "&amp;'Base de Preços'!D212),"á","a"),"à","a"),"ã","a"),"â","a"),"é","e"),"ê","e"),"í","i"),"ó","o"),"ô","o"),"õ","o"),"ú","u"),"ç","c"),"-"," ")," ","")</f>
        <v/>
      </c>
      <c r="Z218">
        <f>IF($Z$2="","",IF(AND(ISNUMBER(SEARCH($Z$2,Y218)),OR($Z$3="",ISNUMBER(SEARCH($Z$3,Y218))),OR($Z$4="",ISNUMBER(SEARCH($Z$4,Y218)))),MAX($Z$7:Z217)+1,""))</f>
        <v/>
      </c>
    </row>
    <row r="219">
      <c r="Y219">
        <f>SUBSTITUTE(SUBSTITUTE(SUBSTITUTE(SUBSTITUTE(SUBSTITUTE(SUBSTITUTE(SUBSTITUTE(SUBSTITUTE(SUBSTITUTE(SUBSTITUTE(SUBSTITUTE(SUBSTITUTE(SUBSTITUTE(SUBSTITUTE(LOWER('Base de Preços'!B213&amp;" "&amp;'Base de Preços'!C213&amp;" "&amp;'Base de Preços'!D213),"á","a"),"à","a"),"ã","a"),"â","a"),"é","e"),"ê","e"),"í","i"),"ó","o"),"ô","o"),"õ","o"),"ú","u"),"ç","c"),"-"," ")," ","")</f>
        <v/>
      </c>
      <c r="Z219">
        <f>IF($Z$2="","",IF(AND(ISNUMBER(SEARCH($Z$2,Y219)),OR($Z$3="",ISNUMBER(SEARCH($Z$3,Y219))),OR($Z$4="",ISNUMBER(SEARCH($Z$4,Y219)))),MAX($Z$7:Z218)+1,""))</f>
        <v/>
      </c>
    </row>
    <row r="220">
      <c r="Y220">
        <f>SUBSTITUTE(SUBSTITUTE(SUBSTITUTE(SUBSTITUTE(SUBSTITUTE(SUBSTITUTE(SUBSTITUTE(SUBSTITUTE(SUBSTITUTE(SUBSTITUTE(SUBSTITUTE(SUBSTITUTE(SUBSTITUTE(SUBSTITUTE(LOWER('Base de Preços'!B214&amp;" "&amp;'Base de Preços'!C214&amp;" "&amp;'Base de Preços'!D214),"á","a"),"à","a"),"ã","a"),"â","a"),"é","e"),"ê","e"),"í","i"),"ó","o"),"ô","o"),"õ","o"),"ú","u"),"ç","c"),"-"," ")," ","")</f>
        <v/>
      </c>
      <c r="Z220">
        <f>IF($Z$2="","",IF(AND(ISNUMBER(SEARCH($Z$2,Y220)),OR($Z$3="",ISNUMBER(SEARCH($Z$3,Y220))),OR($Z$4="",ISNUMBER(SEARCH($Z$4,Y220)))),MAX($Z$7:Z219)+1,""))</f>
        <v/>
      </c>
    </row>
    <row r="221">
      <c r="Y221">
        <f>SUBSTITUTE(SUBSTITUTE(SUBSTITUTE(SUBSTITUTE(SUBSTITUTE(SUBSTITUTE(SUBSTITUTE(SUBSTITUTE(SUBSTITUTE(SUBSTITUTE(SUBSTITUTE(SUBSTITUTE(SUBSTITUTE(SUBSTITUTE(LOWER('Base de Preços'!B215&amp;" "&amp;'Base de Preços'!C215&amp;" "&amp;'Base de Preços'!D215),"á","a"),"à","a"),"ã","a"),"â","a"),"é","e"),"ê","e"),"í","i"),"ó","o"),"ô","o"),"õ","o"),"ú","u"),"ç","c"),"-"," ")," ","")</f>
        <v/>
      </c>
      <c r="Z221">
        <f>IF($Z$2="","",IF(AND(ISNUMBER(SEARCH($Z$2,Y221)),OR($Z$3="",ISNUMBER(SEARCH($Z$3,Y221))),OR($Z$4="",ISNUMBER(SEARCH($Z$4,Y221)))),MAX($Z$7:Z220)+1,""))</f>
        <v/>
      </c>
    </row>
    <row r="222">
      <c r="Y222">
        <f>SUBSTITUTE(SUBSTITUTE(SUBSTITUTE(SUBSTITUTE(SUBSTITUTE(SUBSTITUTE(SUBSTITUTE(SUBSTITUTE(SUBSTITUTE(SUBSTITUTE(SUBSTITUTE(SUBSTITUTE(SUBSTITUTE(SUBSTITUTE(LOWER('Base de Preços'!B216&amp;" "&amp;'Base de Preços'!C216&amp;" "&amp;'Base de Preços'!D216),"á","a"),"à","a"),"ã","a"),"â","a"),"é","e"),"ê","e"),"í","i"),"ó","o"),"ô","o"),"õ","o"),"ú","u"),"ç","c"),"-"," ")," ","")</f>
        <v/>
      </c>
      <c r="Z222">
        <f>IF($Z$2="","",IF(AND(ISNUMBER(SEARCH($Z$2,Y222)),OR($Z$3="",ISNUMBER(SEARCH($Z$3,Y222))),OR($Z$4="",ISNUMBER(SEARCH($Z$4,Y222)))),MAX($Z$7:Z221)+1,""))</f>
        <v/>
      </c>
    </row>
    <row r="223">
      <c r="Y223">
        <f>SUBSTITUTE(SUBSTITUTE(SUBSTITUTE(SUBSTITUTE(SUBSTITUTE(SUBSTITUTE(SUBSTITUTE(SUBSTITUTE(SUBSTITUTE(SUBSTITUTE(SUBSTITUTE(SUBSTITUTE(SUBSTITUTE(SUBSTITUTE(LOWER('Base de Preços'!B217&amp;" "&amp;'Base de Preços'!C217&amp;" "&amp;'Base de Preços'!D217),"á","a"),"à","a"),"ã","a"),"â","a"),"é","e"),"ê","e"),"í","i"),"ó","o"),"ô","o"),"õ","o"),"ú","u"),"ç","c"),"-"," ")," ","")</f>
        <v/>
      </c>
      <c r="Z223">
        <f>IF($Z$2="","",IF(AND(ISNUMBER(SEARCH($Z$2,Y223)),OR($Z$3="",ISNUMBER(SEARCH($Z$3,Y223))),OR($Z$4="",ISNUMBER(SEARCH($Z$4,Y223)))),MAX($Z$7:Z222)+1,""))</f>
        <v/>
      </c>
    </row>
    <row r="224">
      <c r="Y224">
        <f>SUBSTITUTE(SUBSTITUTE(SUBSTITUTE(SUBSTITUTE(SUBSTITUTE(SUBSTITUTE(SUBSTITUTE(SUBSTITUTE(SUBSTITUTE(SUBSTITUTE(SUBSTITUTE(SUBSTITUTE(SUBSTITUTE(SUBSTITUTE(LOWER('Base de Preços'!B218&amp;" "&amp;'Base de Preços'!C218&amp;" "&amp;'Base de Preços'!D218),"á","a"),"à","a"),"ã","a"),"â","a"),"é","e"),"ê","e"),"í","i"),"ó","o"),"ô","o"),"õ","o"),"ú","u"),"ç","c"),"-"," ")," ","")</f>
        <v/>
      </c>
      <c r="Z224">
        <f>IF($Z$2="","",IF(AND(ISNUMBER(SEARCH($Z$2,Y224)),OR($Z$3="",ISNUMBER(SEARCH($Z$3,Y224))),OR($Z$4="",ISNUMBER(SEARCH($Z$4,Y224)))),MAX($Z$7:Z223)+1,""))</f>
        <v/>
      </c>
    </row>
    <row r="225">
      <c r="Y225">
        <f>SUBSTITUTE(SUBSTITUTE(SUBSTITUTE(SUBSTITUTE(SUBSTITUTE(SUBSTITUTE(SUBSTITUTE(SUBSTITUTE(SUBSTITUTE(SUBSTITUTE(SUBSTITUTE(SUBSTITUTE(SUBSTITUTE(SUBSTITUTE(LOWER('Base de Preços'!B219&amp;" "&amp;'Base de Preços'!C219&amp;" "&amp;'Base de Preços'!D219),"á","a"),"à","a"),"ã","a"),"â","a"),"é","e"),"ê","e"),"í","i"),"ó","o"),"ô","o"),"õ","o"),"ú","u"),"ç","c"),"-"," ")," ","")</f>
        <v/>
      </c>
      <c r="Z225">
        <f>IF($Z$2="","",IF(AND(ISNUMBER(SEARCH($Z$2,Y225)),OR($Z$3="",ISNUMBER(SEARCH($Z$3,Y225))),OR($Z$4="",ISNUMBER(SEARCH($Z$4,Y225)))),MAX($Z$7:Z224)+1,""))</f>
        <v/>
      </c>
    </row>
    <row r="226">
      <c r="Y226">
        <f>SUBSTITUTE(SUBSTITUTE(SUBSTITUTE(SUBSTITUTE(SUBSTITUTE(SUBSTITUTE(SUBSTITUTE(SUBSTITUTE(SUBSTITUTE(SUBSTITUTE(SUBSTITUTE(SUBSTITUTE(SUBSTITUTE(SUBSTITUTE(LOWER('Base de Preços'!B220&amp;" "&amp;'Base de Preços'!C220&amp;" "&amp;'Base de Preços'!D220),"á","a"),"à","a"),"ã","a"),"â","a"),"é","e"),"ê","e"),"í","i"),"ó","o"),"ô","o"),"õ","o"),"ú","u"),"ç","c"),"-"," ")," ","")</f>
        <v/>
      </c>
      <c r="Z226">
        <f>IF($Z$2="","",IF(AND(ISNUMBER(SEARCH($Z$2,Y226)),OR($Z$3="",ISNUMBER(SEARCH($Z$3,Y226))),OR($Z$4="",ISNUMBER(SEARCH($Z$4,Y226)))),MAX($Z$7:Z225)+1,""))</f>
        <v/>
      </c>
    </row>
    <row r="227">
      <c r="Y227">
        <f>SUBSTITUTE(SUBSTITUTE(SUBSTITUTE(SUBSTITUTE(SUBSTITUTE(SUBSTITUTE(SUBSTITUTE(SUBSTITUTE(SUBSTITUTE(SUBSTITUTE(SUBSTITUTE(SUBSTITUTE(SUBSTITUTE(SUBSTITUTE(LOWER('Base de Preços'!B221&amp;" "&amp;'Base de Preços'!C221&amp;" "&amp;'Base de Preços'!D221),"á","a"),"à","a"),"ã","a"),"â","a"),"é","e"),"ê","e"),"í","i"),"ó","o"),"ô","o"),"õ","o"),"ú","u"),"ç","c"),"-"," ")," ","")</f>
        <v/>
      </c>
      <c r="Z227">
        <f>IF($Z$2="","",IF(AND(ISNUMBER(SEARCH($Z$2,Y227)),OR($Z$3="",ISNUMBER(SEARCH($Z$3,Y227))),OR($Z$4="",ISNUMBER(SEARCH($Z$4,Y227)))),MAX($Z$7:Z226)+1,""))</f>
        <v/>
      </c>
    </row>
    <row r="228">
      <c r="Y228">
        <f>SUBSTITUTE(SUBSTITUTE(SUBSTITUTE(SUBSTITUTE(SUBSTITUTE(SUBSTITUTE(SUBSTITUTE(SUBSTITUTE(SUBSTITUTE(SUBSTITUTE(SUBSTITUTE(SUBSTITUTE(SUBSTITUTE(SUBSTITUTE(LOWER('Base de Preços'!B222&amp;" "&amp;'Base de Preços'!C222&amp;" "&amp;'Base de Preços'!D222),"á","a"),"à","a"),"ã","a"),"â","a"),"é","e"),"ê","e"),"í","i"),"ó","o"),"ô","o"),"õ","o"),"ú","u"),"ç","c"),"-"," ")," ","")</f>
        <v/>
      </c>
      <c r="Z228">
        <f>IF($Z$2="","",IF(AND(ISNUMBER(SEARCH($Z$2,Y228)),OR($Z$3="",ISNUMBER(SEARCH($Z$3,Y228))),OR($Z$4="",ISNUMBER(SEARCH($Z$4,Y228)))),MAX($Z$7:Z227)+1,""))</f>
        <v/>
      </c>
    </row>
    <row r="229">
      <c r="Y229">
        <f>SUBSTITUTE(SUBSTITUTE(SUBSTITUTE(SUBSTITUTE(SUBSTITUTE(SUBSTITUTE(SUBSTITUTE(SUBSTITUTE(SUBSTITUTE(SUBSTITUTE(SUBSTITUTE(SUBSTITUTE(SUBSTITUTE(SUBSTITUTE(LOWER('Base de Preços'!B223&amp;" "&amp;'Base de Preços'!C223&amp;" "&amp;'Base de Preços'!D223),"á","a"),"à","a"),"ã","a"),"â","a"),"é","e"),"ê","e"),"í","i"),"ó","o"),"ô","o"),"õ","o"),"ú","u"),"ç","c"),"-"," ")," ","")</f>
        <v/>
      </c>
      <c r="Z229">
        <f>IF($Z$2="","",IF(AND(ISNUMBER(SEARCH($Z$2,Y229)),OR($Z$3="",ISNUMBER(SEARCH($Z$3,Y229))),OR($Z$4="",ISNUMBER(SEARCH($Z$4,Y229)))),MAX($Z$7:Z228)+1,""))</f>
        <v/>
      </c>
    </row>
    <row r="230">
      <c r="Y230">
        <f>SUBSTITUTE(SUBSTITUTE(SUBSTITUTE(SUBSTITUTE(SUBSTITUTE(SUBSTITUTE(SUBSTITUTE(SUBSTITUTE(SUBSTITUTE(SUBSTITUTE(SUBSTITUTE(SUBSTITUTE(SUBSTITUTE(SUBSTITUTE(LOWER('Base de Preços'!B224&amp;" "&amp;'Base de Preços'!C224&amp;" "&amp;'Base de Preços'!D224),"á","a"),"à","a"),"ã","a"),"â","a"),"é","e"),"ê","e"),"í","i"),"ó","o"),"ô","o"),"õ","o"),"ú","u"),"ç","c"),"-"," ")," ","")</f>
        <v/>
      </c>
      <c r="Z230">
        <f>IF($Z$2="","",IF(AND(ISNUMBER(SEARCH($Z$2,Y230)),OR($Z$3="",ISNUMBER(SEARCH($Z$3,Y230))),OR($Z$4="",ISNUMBER(SEARCH($Z$4,Y230)))),MAX($Z$7:Z229)+1,""))</f>
        <v/>
      </c>
    </row>
    <row r="231">
      <c r="Y231">
        <f>SUBSTITUTE(SUBSTITUTE(SUBSTITUTE(SUBSTITUTE(SUBSTITUTE(SUBSTITUTE(SUBSTITUTE(SUBSTITUTE(SUBSTITUTE(SUBSTITUTE(SUBSTITUTE(SUBSTITUTE(SUBSTITUTE(SUBSTITUTE(LOWER('Base de Preços'!B225&amp;" "&amp;'Base de Preços'!C225&amp;" "&amp;'Base de Preços'!D225),"á","a"),"à","a"),"ã","a"),"â","a"),"é","e"),"ê","e"),"í","i"),"ó","o"),"ô","o"),"õ","o"),"ú","u"),"ç","c"),"-"," ")," ","")</f>
        <v/>
      </c>
      <c r="Z231">
        <f>IF($Z$2="","",IF(AND(ISNUMBER(SEARCH($Z$2,Y231)),OR($Z$3="",ISNUMBER(SEARCH($Z$3,Y231))),OR($Z$4="",ISNUMBER(SEARCH($Z$4,Y231)))),MAX($Z$7:Z230)+1,""))</f>
        <v/>
      </c>
    </row>
    <row r="232">
      <c r="Y232">
        <f>SUBSTITUTE(SUBSTITUTE(SUBSTITUTE(SUBSTITUTE(SUBSTITUTE(SUBSTITUTE(SUBSTITUTE(SUBSTITUTE(SUBSTITUTE(SUBSTITUTE(SUBSTITUTE(SUBSTITUTE(SUBSTITUTE(SUBSTITUTE(LOWER('Base de Preços'!B226&amp;" "&amp;'Base de Preços'!C226&amp;" "&amp;'Base de Preços'!D226),"á","a"),"à","a"),"ã","a"),"â","a"),"é","e"),"ê","e"),"í","i"),"ó","o"),"ô","o"),"õ","o"),"ú","u"),"ç","c"),"-"," ")," ","")</f>
        <v/>
      </c>
      <c r="Z232">
        <f>IF($Z$2="","",IF(AND(ISNUMBER(SEARCH($Z$2,Y232)),OR($Z$3="",ISNUMBER(SEARCH($Z$3,Y232))),OR($Z$4="",ISNUMBER(SEARCH($Z$4,Y232)))),MAX($Z$7:Z231)+1,""))</f>
        <v/>
      </c>
    </row>
    <row r="233">
      <c r="Y233">
        <f>SUBSTITUTE(SUBSTITUTE(SUBSTITUTE(SUBSTITUTE(SUBSTITUTE(SUBSTITUTE(SUBSTITUTE(SUBSTITUTE(SUBSTITUTE(SUBSTITUTE(SUBSTITUTE(SUBSTITUTE(SUBSTITUTE(SUBSTITUTE(LOWER('Base de Preços'!B227&amp;" "&amp;'Base de Preços'!C227&amp;" "&amp;'Base de Preços'!D227),"á","a"),"à","a"),"ã","a"),"â","a"),"é","e"),"ê","e"),"í","i"),"ó","o"),"ô","o"),"õ","o"),"ú","u"),"ç","c"),"-"," ")," ","")</f>
        <v/>
      </c>
      <c r="Z233">
        <f>IF($Z$2="","",IF(AND(ISNUMBER(SEARCH($Z$2,Y233)),OR($Z$3="",ISNUMBER(SEARCH($Z$3,Y233))),OR($Z$4="",ISNUMBER(SEARCH($Z$4,Y233)))),MAX($Z$7:Z232)+1,""))</f>
        <v/>
      </c>
    </row>
    <row r="234">
      <c r="Y234">
        <f>SUBSTITUTE(SUBSTITUTE(SUBSTITUTE(SUBSTITUTE(SUBSTITUTE(SUBSTITUTE(SUBSTITUTE(SUBSTITUTE(SUBSTITUTE(SUBSTITUTE(SUBSTITUTE(SUBSTITUTE(SUBSTITUTE(SUBSTITUTE(LOWER('Base de Preços'!B228&amp;" "&amp;'Base de Preços'!C228&amp;" "&amp;'Base de Preços'!D228),"á","a"),"à","a"),"ã","a"),"â","a"),"é","e"),"ê","e"),"í","i"),"ó","o"),"ô","o"),"õ","o"),"ú","u"),"ç","c"),"-"," ")," ","")</f>
        <v/>
      </c>
      <c r="Z234">
        <f>IF($Z$2="","",IF(AND(ISNUMBER(SEARCH($Z$2,Y234)),OR($Z$3="",ISNUMBER(SEARCH($Z$3,Y234))),OR($Z$4="",ISNUMBER(SEARCH($Z$4,Y234)))),MAX($Z$7:Z233)+1,""))</f>
        <v/>
      </c>
    </row>
    <row r="235">
      <c r="Y235">
        <f>SUBSTITUTE(SUBSTITUTE(SUBSTITUTE(SUBSTITUTE(SUBSTITUTE(SUBSTITUTE(SUBSTITUTE(SUBSTITUTE(SUBSTITUTE(SUBSTITUTE(SUBSTITUTE(SUBSTITUTE(SUBSTITUTE(SUBSTITUTE(LOWER('Base de Preços'!B229&amp;" "&amp;'Base de Preços'!C229&amp;" "&amp;'Base de Preços'!D229),"á","a"),"à","a"),"ã","a"),"â","a"),"é","e"),"ê","e"),"í","i"),"ó","o"),"ô","o"),"õ","o"),"ú","u"),"ç","c"),"-"," ")," ","")</f>
        <v/>
      </c>
      <c r="Z235">
        <f>IF($Z$2="","",IF(AND(ISNUMBER(SEARCH($Z$2,Y235)),OR($Z$3="",ISNUMBER(SEARCH($Z$3,Y235))),OR($Z$4="",ISNUMBER(SEARCH($Z$4,Y235)))),MAX($Z$7:Z234)+1,""))</f>
        <v/>
      </c>
    </row>
    <row r="236">
      <c r="Y236">
        <f>SUBSTITUTE(SUBSTITUTE(SUBSTITUTE(SUBSTITUTE(SUBSTITUTE(SUBSTITUTE(SUBSTITUTE(SUBSTITUTE(SUBSTITUTE(SUBSTITUTE(SUBSTITUTE(SUBSTITUTE(SUBSTITUTE(SUBSTITUTE(LOWER('Base de Preços'!B230&amp;" "&amp;'Base de Preços'!C230&amp;" "&amp;'Base de Preços'!D230),"á","a"),"à","a"),"ã","a"),"â","a"),"é","e"),"ê","e"),"í","i"),"ó","o"),"ô","o"),"õ","o"),"ú","u"),"ç","c"),"-"," ")," ","")</f>
        <v/>
      </c>
      <c r="Z236">
        <f>IF($Z$2="","",IF(AND(ISNUMBER(SEARCH($Z$2,Y236)),OR($Z$3="",ISNUMBER(SEARCH($Z$3,Y236))),OR($Z$4="",ISNUMBER(SEARCH($Z$4,Y236)))),MAX($Z$7:Z235)+1,""))</f>
        <v/>
      </c>
    </row>
    <row r="237">
      <c r="Y237">
        <f>SUBSTITUTE(SUBSTITUTE(SUBSTITUTE(SUBSTITUTE(SUBSTITUTE(SUBSTITUTE(SUBSTITUTE(SUBSTITUTE(SUBSTITUTE(SUBSTITUTE(SUBSTITUTE(SUBSTITUTE(SUBSTITUTE(SUBSTITUTE(LOWER('Base de Preços'!B231&amp;" "&amp;'Base de Preços'!C231&amp;" "&amp;'Base de Preços'!D231),"á","a"),"à","a"),"ã","a"),"â","a"),"é","e"),"ê","e"),"í","i"),"ó","o"),"ô","o"),"õ","o"),"ú","u"),"ç","c"),"-"," ")," ","")</f>
        <v/>
      </c>
      <c r="Z237">
        <f>IF($Z$2="","",IF(AND(ISNUMBER(SEARCH($Z$2,Y237)),OR($Z$3="",ISNUMBER(SEARCH($Z$3,Y237))),OR($Z$4="",ISNUMBER(SEARCH($Z$4,Y237)))),MAX($Z$7:Z236)+1,""))</f>
        <v/>
      </c>
    </row>
    <row r="238">
      <c r="Y238">
        <f>SUBSTITUTE(SUBSTITUTE(SUBSTITUTE(SUBSTITUTE(SUBSTITUTE(SUBSTITUTE(SUBSTITUTE(SUBSTITUTE(SUBSTITUTE(SUBSTITUTE(SUBSTITUTE(SUBSTITUTE(SUBSTITUTE(SUBSTITUTE(LOWER('Base de Preços'!B232&amp;" "&amp;'Base de Preços'!C232&amp;" "&amp;'Base de Preços'!D232),"á","a"),"à","a"),"ã","a"),"â","a"),"é","e"),"ê","e"),"í","i"),"ó","o"),"ô","o"),"õ","o"),"ú","u"),"ç","c"),"-"," ")," ","")</f>
        <v/>
      </c>
      <c r="Z238">
        <f>IF($Z$2="","",IF(AND(ISNUMBER(SEARCH($Z$2,Y238)),OR($Z$3="",ISNUMBER(SEARCH($Z$3,Y238))),OR($Z$4="",ISNUMBER(SEARCH($Z$4,Y238)))),MAX($Z$7:Z237)+1,""))</f>
        <v/>
      </c>
    </row>
    <row r="239">
      <c r="Y239">
        <f>SUBSTITUTE(SUBSTITUTE(SUBSTITUTE(SUBSTITUTE(SUBSTITUTE(SUBSTITUTE(SUBSTITUTE(SUBSTITUTE(SUBSTITUTE(SUBSTITUTE(SUBSTITUTE(SUBSTITUTE(SUBSTITUTE(SUBSTITUTE(LOWER('Base de Preços'!B233&amp;" "&amp;'Base de Preços'!C233&amp;" "&amp;'Base de Preços'!D233),"á","a"),"à","a"),"ã","a"),"â","a"),"é","e"),"ê","e"),"í","i"),"ó","o"),"ô","o"),"õ","o"),"ú","u"),"ç","c"),"-"," ")," ","")</f>
        <v/>
      </c>
      <c r="Z239">
        <f>IF($Z$2="","",IF(AND(ISNUMBER(SEARCH($Z$2,Y239)),OR($Z$3="",ISNUMBER(SEARCH($Z$3,Y239))),OR($Z$4="",ISNUMBER(SEARCH($Z$4,Y239)))),MAX($Z$7:Z238)+1,""))</f>
        <v/>
      </c>
    </row>
    <row r="240">
      <c r="Y240">
        <f>SUBSTITUTE(SUBSTITUTE(SUBSTITUTE(SUBSTITUTE(SUBSTITUTE(SUBSTITUTE(SUBSTITUTE(SUBSTITUTE(SUBSTITUTE(SUBSTITUTE(SUBSTITUTE(SUBSTITUTE(SUBSTITUTE(SUBSTITUTE(LOWER('Base de Preços'!B234&amp;" "&amp;'Base de Preços'!C234&amp;" "&amp;'Base de Preços'!D234),"á","a"),"à","a"),"ã","a"),"â","a"),"é","e"),"ê","e"),"í","i"),"ó","o"),"ô","o"),"õ","o"),"ú","u"),"ç","c"),"-"," ")," ","")</f>
        <v/>
      </c>
      <c r="Z240">
        <f>IF($Z$2="","",IF(AND(ISNUMBER(SEARCH($Z$2,Y240)),OR($Z$3="",ISNUMBER(SEARCH($Z$3,Y240))),OR($Z$4="",ISNUMBER(SEARCH($Z$4,Y240)))),MAX($Z$7:Z239)+1,""))</f>
        <v/>
      </c>
    </row>
    <row r="241">
      <c r="Y241">
        <f>SUBSTITUTE(SUBSTITUTE(SUBSTITUTE(SUBSTITUTE(SUBSTITUTE(SUBSTITUTE(SUBSTITUTE(SUBSTITUTE(SUBSTITUTE(SUBSTITUTE(SUBSTITUTE(SUBSTITUTE(SUBSTITUTE(SUBSTITUTE(LOWER('Base de Preços'!B235&amp;" "&amp;'Base de Preços'!C235&amp;" "&amp;'Base de Preços'!D235),"á","a"),"à","a"),"ã","a"),"â","a"),"é","e"),"ê","e"),"í","i"),"ó","o"),"ô","o"),"õ","o"),"ú","u"),"ç","c"),"-"," ")," ","")</f>
        <v/>
      </c>
      <c r="Z241">
        <f>IF($Z$2="","",IF(AND(ISNUMBER(SEARCH($Z$2,Y241)),OR($Z$3="",ISNUMBER(SEARCH($Z$3,Y241))),OR($Z$4="",ISNUMBER(SEARCH($Z$4,Y241)))),MAX($Z$7:Z240)+1,""))</f>
        <v/>
      </c>
    </row>
    <row r="242">
      <c r="Y242">
        <f>SUBSTITUTE(SUBSTITUTE(SUBSTITUTE(SUBSTITUTE(SUBSTITUTE(SUBSTITUTE(SUBSTITUTE(SUBSTITUTE(SUBSTITUTE(SUBSTITUTE(SUBSTITUTE(SUBSTITUTE(SUBSTITUTE(SUBSTITUTE(LOWER('Base de Preços'!B236&amp;" "&amp;'Base de Preços'!C236&amp;" "&amp;'Base de Preços'!D236),"á","a"),"à","a"),"ã","a"),"â","a"),"é","e"),"ê","e"),"í","i"),"ó","o"),"ô","o"),"õ","o"),"ú","u"),"ç","c"),"-"," ")," ","")</f>
        <v/>
      </c>
      <c r="Z242">
        <f>IF($Z$2="","",IF(AND(ISNUMBER(SEARCH($Z$2,Y242)),OR($Z$3="",ISNUMBER(SEARCH($Z$3,Y242))),OR($Z$4="",ISNUMBER(SEARCH($Z$4,Y242)))),MAX($Z$7:Z241)+1,""))</f>
        <v/>
      </c>
    </row>
    <row r="243">
      <c r="Y243">
        <f>SUBSTITUTE(SUBSTITUTE(SUBSTITUTE(SUBSTITUTE(SUBSTITUTE(SUBSTITUTE(SUBSTITUTE(SUBSTITUTE(SUBSTITUTE(SUBSTITUTE(SUBSTITUTE(SUBSTITUTE(SUBSTITUTE(SUBSTITUTE(LOWER('Base de Preços'!B237&amp;" "&amp;'Base de Preços'!C237&amp;" "&amp;'Base de Preços'!D237),"á","a"),"à","a"),"ã","a"),"â","a"),"é","e"),"ê","e"),"í","i"),"ó","o"),"ô","o"),"õ","o"),"ú","u"),"ç","c"),"-"," ")," ","")</f>
        <v/>
      </c>
      <c r="Z243">
        <f>IF($Z$2="","",IF(AND(ISNUMBER(SEARCH($Z$2,Y243)),OR($Z$3="",ISNUMBER(SEARCH($Z$3,Y243))),OR($Z$4="",ISNUMBER(SEARCH($Z$4,Y243)))),MAX($Z$7:Z242)+1,""))</f>
        <v/>
      </c>
    </row>
    <row r="244">
      <c r="Y244">
        <f>SUBSTITUTE(SUBSTITUTE(SUBSTITUTE(SUBSTITUTE(SUBSTITUTE(SUBSTITUTE(SUBSTITUTE(SUBSTITUTE(SUBSTITUTE(SUBSTITUTE(SUBSTITUTE(SUBSTITUTE(SUBSTITUTE(SUBSTITUTE(LOWER('Base de Preços'!B238&amp;" "&amp;'Base de Preços'!C238&amp;" "&amp;'Base de Preços'!D238),"á","a"),"à","a"),"ã","a"),"â","a"),"é","e"),"ê","e"),"í","i"),"ó","o"),"ô","o"),"õ","o"),"ú","u"),"ç","c"),"-"," ")," ","")</f>
        <v/>
      </c>
      <c r="Z244">
        <f>IF($Z$2="","",IF(AND(ISNUMBER(SEARCH($Z$2,Y244)),OR($Z$3="",ISNUMBER(SEARCH($Z$3,Y244))),OR($Z$4="",ISNUMBER(SEARCH($Z$4,Y244)))),MAX($Z$7:Z243)+1,""))</f>
        <v/>
      </c>
    </row>
    <row r="245">
      <c r="Y245">
        <f>SUBSTITUTE(SUBSTITUTE(SUBSTITUTE(SUBSTITUTE(SUBSTITUTE(SUBSTITUTE(SUBSTITUTE(SUBSTITUTE(SUBSTITUTE(SUBSTITUTE(SUBSTITUTE(SUBSTITUTE(SUBSTITUTE(SUBSTITUTE(LOWER('Base de Preços'!B239&amp;" "&amp;'Base de Preços'!C239&amp;" "&amp;'Base de Preços'!D239),"á","a"),"à","a"),"ã","a"),"â","a"),"é","e"),"ê","e"),"í","i"),"ó","o"),"ô","o"),"õ","o"),"ú","u"),"ç","c"),"-"," ")," ","")</f>
        <v/>
      </c>
      <c r="Z245">
        <f>IF($Z$2="","",IF(AND(ISNUMBER(SEARCH($Z$2,Y245)),OR($Z$3="",ISNUMBER(SEARCH($Z$3,Y245))),OR($Z$4="",ISNUMBER(SEARCH($Z$4,Y245)))),MAX($Z$7:Z244)+1,""))</f>
        <v/>
      </c>
    </row>
    <row r="246">
      <c r="Y246">
        <f>SUBSTITUTE(SUBSTITUTE(SUBSTITUTE(SUBSTITUTE(SUBSTITUTE(SUBSTITUTE(SUBSTITUTE(SUBSTITUTE(SUBSTITUTE(SUBSTITUTE(SUBSTITUTE(SUBSTITUTE(SUBSTITUTE(SUBSTITUTE(LOWER('Base de Preços'!B240&amp;" "&amp;'Base de Preços'!C240&amp;" "&amp;'Base de Preços'!D240),"á","a"),"à","a"),"ã","a"),"â","a"),"é","e"),"ê","e"),"í","i"),"ó","o"),"ô","o"),"õ","o"),"ú","u"),"ç","c"),"-"," ")," ","")</f>
        <v/>
      </c>
      <c r="Z246">
        <f>IF($Z$2="","",IF(AND(ISNUMBER(SEARCH($Z$2,Y246)),OR($Z$3="",ISNUMBER(SEARCH($Z$3,Y246))),OR($Z$4="",ISNUMBER(SEARCH($Z$4,Y246)))),MAX($Z$7:Z245)+1,""))</f>
        <v/>
      </c>
    </row>
    <row r="247">
      <c r="Y247">
        <f>SUBSTITUTE(SUBSTITUTE(SUBSTITUTE(SUBSTITUTE(SUBSTITUTE(SUBSTITUTE(SUBSTITUTE(SUBSTITUTE(SUBSTITUTE(SUBSTITUTE(SUBSTITUTE(SUBSTITUTE(SUBSTITUTE(SUBSTITUTE(LOWER('Base de Preços'!B241&amp;" "&amp;'Base de Preços'!C241&amp;" "&amp;'Base de Preços'!D241),"á","a"),"à","a"),"ã","a"),"â","a"),"é","e"),"ê","e"),"í","i"),"ó","o"),"ô","o"),"õ","o"),"ú","u"),"ç","c"),"-"," ")," ","")</f>
        <v/>
      </c>
      <c r="Z247">
        <f>IF($Z$2="","",IF(AND(ISNUMBER(SEARCH($Z$2,Y247)),OR($Z$3="",ISNUMBER(SEARCH($Z$3,Y247))),OR($Z$4="",ISNUMBER(SEARCH($Z$4,Y247)))),MAX($Z$7:Z246)+1,""))</f>
        <v/>
      </c>
    </row>
    <row r="248">
      <c r="Y248">
        <f>SUBSTITUTE(SUBSTITUTE(SUBSTITUTE(SUBSTITUTE(SUBSTITUTE(SUBSTITUTE(SUBSTITUTE(SUBSTITUTE(SUBSTITUTE(SUBSTITUTE(SUBSTITUTE(SUBSTITUTE(SUBSTITUTE(SUBSTITUTE(LOWER('Base de Preços'!B242&amp;" "&amp;'Base de Preços'!C242&amp;" "&amp;'Base de Preços'!D242),"á","a"),"à","a"),"ã","a"),"â","a"),"é","e"),"ê","e"),"í","i"),"ó","o"),"ô","o"),"õ","o"),"ú","u"),"ç","c"),"-"," ")," ","")</f>
        <v/>
      </c>
      <c r="Z248">
        <f>IF($Z$2="","",IF(AND(ISNUMBER(SEARCH($Z$2,Y248)),OR($Z$3="",ISNUMBER(SEARCH($Z$3,Y248))),OR($Z$4="",ISNUMBER(SEARCH($Z$4,Y248)))),MAX($Z$7:Z247)+1,""))</f>
        <v/>
      </c>
    </row>
    <row r="249">
      <c r="Y249">
        <f>SUBSTITUTE(SUBSTITUTE(SUBSTITUTE(SUBSTITUTE(SUBSTITUTE(SUBSTITUTE(SUBSTITUTE(SUBSTITUTE(SUBSTITUTE(SUBSTITUTE(SUBSTITUTE(SUBSTITUTE(SUBSTITUTE(SUBSTITUTE(LOWER('Base de Preços'!B243&amp;" "&amp;'Base de Preços'!C243&amp;" "&amp;'Base de Preços'!D243),"á","a"),"à","a"),"ã","a"),"â","a"),"é","e"),"ê","e"),"í","i"),"ó","o"),"ô","o"),"õ","o"),"ú","u"),"ç","c"),"-"," ")," ","")</f>
        <v/>
      </c>
      <c r="Z249">
        <f>IF($Z$2="","",IF(AND(ISNUMBER(SEARCH($Z$2,Y249)),OR($Z$3="",ISNUMBER(SEARCH($Z$3,Y249))),OR($Z$4="",ISNUMBER(SEARCH($Z$4,Y249)))),MAX($Z$7:Z248)+1,""))</f>
        <v/>
      </c>
    </row>
    <row r="250">
      <c r="Y250">
        <f>SUBSTITUTE(SUBSTITUTE(SUBSTITUTE(SUBSTITUTE(SUBSTITUTE(SUBSTITUTE(SUBSTITUTE(SUBSTITUTE(SUBSTITUTE(SUBSTITUTE(SUBSTITUTE(SUBSTITUTE(SUBSTITUTE(SUBSTITUTE(LOWER('Base de Preços'!B244&amp;" "&amp;'Base de Preços'!C244&amp;" "&amp;'Base de Preços'!D244),"á","a"),"à","a"),"ã","a"),"â","a"),"é","e"),"ê","e"),"í","i"),"ó","o"),"ô","o"),"õ","o"),"ú","u"),"ç","c"),"-"," ")," ","")</f>
        <v/>
      </c>
      <c r="Z250">
        <f>IF($Z$2="","",IF(AND(ISNUMBER(SEARCH($Z$2,Y250)),OR($Z$3="",ISNUMBER(SEARCH($Z$3,Y250))),OR($Z$4="",ISNUMBER(SEARCH($Z$4,Y250)))),MAX($Z$7:Z249)+1,""))</f>
        <v/>
      </c>
    </row>
    <row r="251">
      <c r="Y251">
        <f>SUBSTITUTE(SUBSTITUTE(SUBSTITUTE(SUBSTITUTE(SUBSTITUTE(SUBSTITUTE(SUBSTITUTE(SUBSTITUTE(SUBSTITUTE(SUBSTITUTE(SUBSTITUTE(SUBSTITUTE(SUBSTITUTE(SUBSTITUTE(LOWER('Base de Preços'!B245&amp;" "&amp;'Base de Preços'!C245&amp;" "&amp;'Base de Preços'!D245),"á","a"),"à","a"),"ã","a"),"â","a"),"é","e"),"ê","e"),"í","i"),"ó","o"),"ô","o"),"õ","o"),"ú","u"),"ç","c"),"-"," ")," ","")</f>
        <v/>
      </c>
      <c r="Z251">
        <f>IF($Z$2="","",IF(AND(ISNUMBER(SEARCH($Z$2,Y251)),OR($Z$3="",ISNUMBER(SEARCH($Z$3,Y251))),OR($Z$4="",ISNUMBER(SEARCH($Z$4,Y251)))),MAX($Z$7:Z250)+1,""))</f>
        <v/>
      </c>
    </row>
    <row r="252">
      <c r="Y252">
        <f>SUBSTITUTE(SUBSTITUTE(SUBSTITUTE(SUBSTITUTE(SUBSTITUTE(SUBSTITUTE(SUBSTITUTE(SUBSTITUTE(SUBSTITUTE(SUBSTITUTE(SUBSTITUTE(SUBSTITUTE(SUBSTITUTE(SUBSTITUTE(LOWER('Base de Preços'!B246&amp;" "&amp;'Base de Preços'!C246&amp;" "&amp;'Base de Preços'!D246),"á","a"),"à","a"),"ã","a"),"â","a"),"é","e"),"ê","e"),"í","i"),"ó","o"),"ô","o"),"õ","o"),"ú","u"),"ç","c"),"-"," ")," ","")</f>
        <v/>
      </c>
      <c r="Z252">
        <f>IF($Z$2="","",IF(AND(ISNUMBER(SEARCH($Z$2,Y252)),OR($Z$3="",ISNUMBER(SEARCH($Z$3,Y252))),OR($Z$4="",ISNUMBER(SEARCH($Z$4,Y252)))),MAX($Z$7:Z251)+1,""))</f>
        <v/>
      </c>
    </row>
    <row r="253">
      <c r="Y253">
        <f>SUBSTITUTE(SUBSTITUTE(SUBSTITUTE(SUBSTITUTE(SUBSTITUTE(SUBSTITUTE(SUBSTITUTE(SUBSTITUTE(SUBSTITUTE(SUBSTITUTE(SUBSTITUTE(SUBSTITUTE(SUBSTITUTE(SUBSTITUTE(LOWER('Base de Preços'!B247&amp;" "&amp;'Base de Preços'!C247&amp;" "&amp;'Base de Preços'!D247),"á","a"),"à","a"),"ã","a"),"â","a"),"é","e"),"ê","e"),"í","i"),"ó","o"),"ô","o"),"õ","o"),"ú","u"),"ç","c"),"-"," ")," ","")</f>
        <v/>
      </c>
      <c r="Z253">
        <f>IF($Z$2="","",IF(AND(ISNUMBER(SEARCH($Z$2,Y253)),OR($Z$3="",ISNUMBER(SEARCH($Z$3,Y253))),OR($Z$4="",ISNUMBER(SEARCH($Z$4,Y253)))),MAX($Z$7:Z252)+1,""))</f>
        <v/>
      </c>
    </row>
    <row r="254">
      <c r="Y254">
        <f>SUBSTITUTE(SUBSTITUTE(SUBSTITUTE(SUBSTITUTE(SUBSTITUTE(SUBSTITUTE(SUBSTITUTE(SUBSTITUTE(SUBSTITUTE(SUBSTITUTE(SUBSTITUTE(SUBSTITUTE(SUBSTITUTE(SUBSTITUTE(LOWER('Base de Preços'!B248&amp;" "&amp;'Base de Preços'!C248&amp;" "&amp;'Base de Preços'!D248),"á","a"),"à","a"),"ã","a"),"â","a"),"é","e"),"ê","e"),"í","i"),"ó","o"),"ô","o"),"õ","o"),"ú","u"),"ç","c"),"-"," ")," ","")</f>
        <v/>
      </c>
      <c r="Z254">
        <f>IF($Z$2="","",IF(AND(ISNUMBER(SEARCH($Z$2,Y254)),OR($Z$3="",ISNUMBER(SEARCH($Z$3,Y254))),OR($Z$4="",ISNUMBER(SEARCH($Z$4,Y254)))),MAX($Z$7:Z253)+1,""))</f>
        <v/>
      </c>
    </row>
    <row r="255">
      <c r="Y255">
        <f>SUBSTITUTE(SUBSTITUTE(SUBSTITUTE(SUBSTITUTE(SUBSTITUTE(SUBSTITUTE(SUBSTITUTE(SUBSTITUTE(SUBSTITUTE(SUBSTITUTE(SUBSTITUTE(SUBSTITUTE(SUBSTITUTE(SUBSTITUTE(LOWER('Base de Preços'!B249&amp;" "&amp;'Base de Preços'!C249&amp;" "&amp;'Base de Preços'!D249),"á","a"),"à","a"),"ã","a"),"â","a"),"é","e"),"ê","e"),"í","i"),"ó","o"),"ô","o"),"õ","o"),"ú","u"),"ç","c"),"-"," ")," ","")</f>
        <v/>
      </c>
      <c r="Z255">
        <f>IF($Z$2="","",IF(AND(ISNUMBER(SEARCH($Z$2,Y255)),OR($Z$3="",ISNUMBER(SEARCH($Z$3,Y255))),OR($Z$4="",ISNUMBER(SEARCH($Z$4,Y255)))),MAX($Z$7:Z254)+1,""))</f>
        <v/>
      </c>
    </row>
    <row r="256">
      <c r="Y256">
        <f>SUBSTITUTE(SUBSTITUTE(SUBSTITUTE(SUBSTITUTE(SUBSTITUTE(SUBSTITUTE(SUBSTITUTE(SUBSTITUTE(SUBSTITUTE(SUBSTITUTE(SUBSTITUTE(SUBSTITUTE(SUBSTITUTE(SUBSTITUTE(LOWER('Base de Preços'!B250&amp;" "&amp;'Base de Preços'!C250&amp;" "&amp;'Base de Preços'!D250),"á","a"),"à","a"),"ã","a"),"â","a"),"é","e"),"ê","e"),"í","i"),"ó","o"),"ô","o"),"õ","o"),"ú","u"),"ç","c"),"-"," ")," ","")</f>
        <v/>
      </c>
      <c r="Z256">
        <f>IF($Z$2="","",IF(AND(ISNUMBER(SEARCH($Z$2,Y256)),OR($Z$3="",ISNUMBER(SEARCH($Z$3,Y256))),OR($Z$4="",ISNUMBER(SEARCH($Z$4,Y256)))),MAX($Z$7:Z255)+1,""))</f>
        <v/>
      </c>
    </row>
    <row r="257">
      <c r="Y257">
        <f>SUBSTITUTE(SUBSTITUTE(SUBSTITUTE(SUBSTITUTE(SUBSTITUTE(SUBSTITUTE(SUBSTITUTE(SUBSTITUTE(SUBSTITUTE(SUBSTITUTE(SUBSTITUTE(SUBSTITUTE(SUBSTITUTE(SUBSTITUTE(LOWER('Base de Preços'!B251&amp;" "&amp;'Base de Preços'!C251&amp;" "&amp;'Base de Preços'!D251),"á","a"),"à","a"),"ã","a"),"â","a"),"é","e"),"ê","e"),"í","i"),"ó","o"),"ô","o"),"õ","o"),"ú","u"),"ç","c"),"-"," ")," ","")</f>
        <v/>
      </c>
      <c r="Z257">
        <f>IF($Z$2="","",IF(AND(ISNUMBER(SEARCH($Z$2,Y257)),OR($Z$3="",ISNUMBER(SEARCH($Z$3,Y257))),OR($Z$4="",ISNUMBER(SEARCH($Z$4,Y257)))),MAX($Z$7:Z256)+1,""))</f>
        <v/>
      </c>
    </row>
    <row r="258">
      <c r="Y258">
        <f>SUBSTITUTE(SUBSTITUTE(SUBSTITUTE(SUBSTITUTE(SUBSTITUTE(SUBSTITUTE(SUBSTITUTE(SUBSTITUTE(SUBSTITUTE(SUBSTITUTE(SUBSTITUTE(SUBSTITUTE(SUBSTITUTE(SUBSTITUTE(LOWER('Base de Preços'!B252&amp;" "&amp;'Base de Preços'!C252&amp;" "&amp;'Base de Preços'!D252),"á","a"),"à","a"),"ã","a"),"â","a"),"é","e"),"ê","e"),"í","i"),"ó","o"),"ô","o"),"õ","o"),"ú","u"),"ç","c"),"-"," ")," ","")</f>
        <v/>
      </c>
      <c r="Z258">
        <f>IF($Z$2="","",IF(AND(ISNUMBER(SEARCH($Z$2,Y258)),OR($Z$3="",ISNUMBER(SEARCH($Z$3,Y258))),OR($Z$4="",ISNUMBER(SEARCH($Z$4,Y258)))),MAX($Z$7:Z257)+1,""))</f>
        <v/>
      </c>
    </row>
    <row r="259">
      <c r="Y259">
        <f>SUBSTITUTE(SUBSTITUTE(SUBSTITUTE(SUBSTITUTE(SUBSTITUTE(SUBSTITUTE(SUBSTITUTE(SUBSTITUTE(SUBSTITUTE(SUBSTITUTE(SUBSTITUTE(SUBSTITUTE(SUBSTITUTE(SUBSTITUTE(LOWER('Base de Preços'!B253&amp;" "&amp;'Base de Preços'!C253&amp;" "&amp;'Base de Preços'!D253),"á","a"),"à","a"),"ã","a"),"â","a"),"é","e"),"ê","e"),"í","i"),"ó","o"),"ô","o"),"õ","o"),"ú","u"),"ç","c"),"-"," ")," ","")</f>
        <v/>
      </c>
      <c r="Z259">
        <f>IF($Z$2="","",IF(AND(ISNUMBER(SEARCH($Z$2,Y259)),OR($Z$3="",ISNUMBER(SEARCH($Z$3,Y259))),OR($Z$4="",ISNUMBER(SEARCH($Z$4,Y259)))),MAX($Z$7:Z258)+1,""))</f>
        <v/>
      </c>
    </row>
    <row r="260">
      <c r="Y260">
        <f>SUBSTITUTE(SUBSTITUTE(SUBSTITUTE(SUBSTITUTE(SUBSTITUTE(SUBSTITUTE(SUBSTITUTE(SUBSTITUTE(SUBSTITUTE(SUBSTITUTE(SUBSTITUTE(SUBSTITUTE(SUBSTITUTE(SUBSTITUTE(LOWER('Base de Preços'!B254&amp;" "&amp;'Base de Preços'!C254&amp;" "&amp;'Base de Preços'!D254),"á","a"),"à","a"),"ã","a"),"â","a"),"é","e"),"ê","e"),"í","i"),"ó","o"),"ô","o"),"õ","o"),"ú","u"),"ç","c"),"-"," ")," ","")</f>
        <v/>
      </c>
      <c r="Z260">
        <f>IF($Z$2="","",IF(AND(ISNUMBER(SEARCH($Z$2,Y260)),OR($Z$3="",ISNUMBER(SEARCH($Z$3,Y260))),OR($Z$4="",ISNUMBER(SEARCH($Z$4,Y260)))),MAX($Z$7:Z259)+1,""))</f>
        <v/>
      </c>
    </row>
    <row r="261">
      <c r="Y261">
        <f>SUBSTITUTE(SUBSTITUTE(SUBSTITUTE(SUBSTITUTE(SUBSTITUTE(SUBSTITUTE(SUBSTITUTE(SUBSTITUTE(SUBSTITUTE(SUBSTITUTE(SUBSTITUTE(SUBSTITUTE(SUBSTITUTE(SUBSTITUTE(LOWER('Base de Preços'!B255&amp;" "&amp;'Base de Preços'!C255&amp;" "&amp;'Base de Preços'!D255),"á","a"),"à","a"),"ã","a"),"â","a"),"é","e"),"ê","e"),"í","i"),"ó","o"),"ô","o"),"õ","o"),"ú","u"),"ç","c"),"-"," ")," ","")</f>
        <v/>
      </c>
      <c r="Z261">
        <f>IF($Z$2="","",IF(AND(ISNUMBER(SEARCH($Z$2,Y261)),OR($Z$3="",ISNUMBER(SEARCH($Z$3,Y261))),OR($Z$4="",ISNUMBER(SEARCH($Z$4,Y261)))),MAX($Z$7:Z260)+1,""))</f>
        <v/>
      </c>
    </row>
    <row r="262">
      <c r="Y262">
        <f>SUBSTITUTE(SUBSTITUTE(SUBSTITUTE(SUBSTITUTE(SUBSTITUTE(SUBSTITUTE(SUBSTITUTE(SUBSTITUTE(SUBSTITUTE(SUBSTITUTE(SUBSTITUTE(SUBSTITUTE(SUBSTITUTE(SUBSTITUTE(LOWER('Base de Preços'!B256&amp;" "&amp;'Base de Preços'!C256&amp;" "&amp;'Base de Preços'!D256),"á","a"),"à","a"),"ã","a"),"â","a"),"é","e"),"ê","e"),"í","i"),"ó","o"),"ô","o"),"õ","o"),"ú","u"),"ç","c"),"-"," ")," ","")</f>
        <v/>
      </c>
      <c r="Z262">
        <f>IF($Z$2="","",IF(AND(ISNUMBER(SEARCH($Z$2,Y262)),OR($Z$3="",ISNUMBER(SEARCH($Z$3,Y262))),OR($Z$4="",ISNUMBER(SEARCH($Z$4,Y262)))),MAX($Z$7:Z261)+1,""))</f>
        <v/>
      </c>
    </row>
    <row r="263">
      <c r="Y263">
        <f>SUBSTITUTE(SUBSTITUTE(SUBSTITUTE(SUBSTITUTE(SUBSTITUTE(SUBSTITUTE(SUBSTITUTE(SUBSTITUTE(SUBSTITUTE(SUBSTITUTE(SUBSTITUTE(SUBSTITUTE(SUBSTITUTE(SUBSTITUTE(LOWER('Base de Preços'!B257&amp;" "&amp;'Base de Preços'!C257&amp;" "&amp;'Base de Preços'!D257),"á","a"),"à","a"),"ã","a"),"â","a"),"é","e"),"ê","e"),"í","i"),"ó","o"),"ô","o"),"õ","o"),"ú","u"),"ç","c"),"-"," ")," ","")</f>
        <v/>
      </c>
      <c r="Z263">
        <f>IF($Z$2="","",IF(AND(ISNUMBER(SEARCH($Z$2,Y263)),OR($Z$3="",ISNUMBER(SEARCH($Z$3,Y263))),OR($Z$4="",ISNUMBER(SEARCH($Z$4,Y263)))),MAX($Z$7:Z262)+1,""))</f>
        <v/>
      </c>
    </row>
    <row r="264">
      <c r="Y264">
        <f>SUBSTITUTE(SUBSTITUTE(SUBSTITUTE(SUBSTITUTE(SUBSTITUTE(SUBSTITUTE(SUBSTITUTE(SUBSTITUTE(SUBSTITUTE(SUBSTITUTE(SUBSTITUTE(SUBSTITUTE(SUBSTITUTE(SUBSTITUTE(LOWER('Base de Preços'!B258&amp;" "&amp;'Base de Preços'!C258&amp;" "&amp;'Base de Preços'!D258),"á","a"),"à","a"),"ã","a"),"â","a"),"é","e"),"ê","e"),"í","i"),"ó","o"),"ô","o"),"õ","o"),"ú","u"),"ç","c"),"-"," ")," ","")</f>
        <v/>
      </c>
      <c r="Z264">
        <f>IF($Z$2="","",IF(AND(ISNUMBER(SEARCH($Z$2,Y264)),OR($Z$3="",ISNUMBER(SEARCH($Z$3,Y264))),OR($Z$4="",ISNUMBER(SEARCH($Z$4,Y264)))),MAX($Z$7:Z263)+1,""))</f>
        <v/>
      </c>
    </row>
    <row r="265">
      <c r="Y265">
        <f>SUBSTITUTE(SUBSTITUTE(SUBSTITUTE(SUBSTITUTE(SUBSTITUTE(SUBSTITUTE(SUBSTITUTE(SUBSTITUTE(SUBSTITUTE(SUBSTITUTE(SUBSTITUTE(SUBSTITUTE(SUBSTITUTE(SUBSTITUTE(LOWER('Base de Preços'!B259&amp;" "&amp;'Base de Preços'!C259&amp;" "&amp;'Base de Preços'!D259),"á","a"),"à","a"),"ã","a"),"â","a"),"é","e"),"ê","e"),"í","i"),"ó","o"),"ô","o"),"õ","o"),"ú","u"),"ç","c"),"-"," ")," ","")</f>
        <v/>
      </c>
      <c r="Z265">
        <f>IF($Z$2="","",IF(AND(ISNUMBER(SEARCH($Z$2,Y265)),OR($Z$3="",ISNUMBER(SEARCH($Z$3,Y265))),OR($Z$4="",ISNUMBER(SEARCH($Z$4,Y265)))),MAX($Z$7:Z264)+1,""))</f>
        <v/>
      </c>
    </row>
    <row r="266">
      <c r="Y266">
        <f>SUBSTITUTE(SUBSTITUTE(SUBSTITUTE(SUBSTITUTE(SUBSTITUTE(SUBSTITUTE(SUBSTITUTE(SUBSTITUTE(SUBSTITUTE(SUBSTITUTE(SUBSTITUTE(SUBSTITUTE(SUBSTITUTE(SUBSTITUTE(LOWER('Base de Preços'!B260&amp;" "&amp;'Base de Preços'!C260&amp;" "&amp;'Base de Preços'!D260),"á","a"),"à","a"),"ã","a"),"â","a"),"é","e"),"ê","e"),"í","i"),"ó","o"),"ô","o"),"õ","o"),"ú","u"),"ç","c"),"-"," ")," ","")</f>
        <v/>
      </c>
      <c r="Z266">
        <f>IF($Z$2="","",IF(AND(ISNUMBER(SEARCH($Z$2,Y266)),OR($Z$3="",ISNUMBER(SEARCH($Z$3,Y266))),OR($Z$4="",ISNUMBER(SEARCH($Z$4,Y266)))),MAX($Z$7:Z265)+1,""))</f>
        <v/>
      </c>
    </row>
    <row r="267">
      <c r="Y267">
        <f>SUBSTITUTE(SUBSTITUTE(SUBSTITUTE(SUBSTITUTE(SUBSTITUTE(SUBSTITUTE(SUBSTITUTE(SUBSTITUTE(SUBSTITUTE(SUBSTITUTE(SUBSTITUTE(SUBSTITUTE(SUBSTITUTE(SUBSTITUTE(LOWER('Base de Preços'!B261&amp;" "&amp;'Base de Preços'!C261&amp;" "&amp;'Base de Preços'!D261),"á","a"),"à","a"),"ã","a"),"â","a"),"é","e"),"ê","e"),"í","i"),"ó","o"),"ô","o"),"õ","o"),"ú","u"),"ç","c"),"-"," ")," ","")</f>
        <v/>
      </c>
      <c r="Z267">
        <f>IF($Z$2="","",IF(AND(ISNUMBER(SEARCH($Z$2,Y267)),OR($Z$3="",ISNUMBER(SEARCH($Z$3,Y267))),OR($Z$4="",ISNUMBER(SEARCH($Z$4,Y267)))),MAX($Z$7:Z266)+1,""))</f>
        <v/>
      </c>
    </row>
    <row r="268">
      <c r="Y268">
        <f>SUBSTITUTE(SUBSTITUTE(SUBSTITUTE(SUBSTITUTE(SUBSTITUTE(SUBSTITUTE(SUBSTITUTE(SUBSTITUTE(SUBSTITUTE(SUBSTITUTE(SUBSTITUTE(SUBSTITUTE(SUBSTITUTE(SUBSTITUTE(LOWER('Base de Preços'!B262&amp;" "&amp;'Base de Preços'!C262&amp;" "&amp;'Base de Preços'!D262),"á","a"),"à","a"),"ã","a"),"â","a"),"é","e"),"ê","e"),"í","i"),"ó","o"),"ô","o"),"õ","o"),"ú","u"),"ç","c"),"-"," ")," ","")</f>
        <v/>
      </c>
      <c r="Z268">
        <f>IF($Z$2="","",IF(AND(ISNUMBER(SEARCH($Z$2,Y268)),OR($Z$3="",ISNUMBER(SEARCH($Z$3,Y268))),OR($Z$4="",ISNUMBER(SEARCH($Z$4,Y268)))),MAX($Z$7:Z267)+1,""))</f>
        <v/>
      </c>
    </row>
    <row r="269">
      <c r="Y269">
        <f>SUBSTITUTE(SUBSTITUTE(SUBSTITUTE(SUBSTITUTE(SUBSTITUTE(SUBSTITUTE(SUBSTITUTE(SUBSTITUTE(SUBSTITUTE(SUBSTITUTE(SUBSTITUTE(SUBSTITUTE(SUBSTITUTE(SUBSTITUTE(LOWER('Base de Preços'!B263&amp;" "&amp;'Base de Preços'!C263&amp;" "&amp;'Base de Preços'!D263),"á","a"),"à","a"),"ã","a"),"â","a"),"é","e"),"ê","e"),"í","i"),"ó","o"),"ô","o"),"õ","o"),"ú","u"),"ç","c"),"-"," ")," ","")</f>
        <v/>
      </c>
      <c r="Z269">
        <f>IF($Z$2="","",IF(AND(ISNUMBER(SEARCH($Z$2,Y269)),OR($Z$3="",ISNUMBER(SEARCH($Z$3,Y269))),OR($Z$4="",ISNUMBER(SEARCH($Z$4,Y269)))),MAX($Z$7:Z268)+1,""))</f>
        <v/>
      </c>
    </row>
    <row r="270">
      <c r="Y270">
        <f>SUBSTITUTE(SUBSTITUTE(SUBSTITUTE(SUBSTITUTE(SUBSTITUTE(SUBSTITUTE(SUBSTITUTE(SUBSTITUTE(SUBSTITUTE(SUBSTITUTE(SUBSTITUTE(SUBSTITUTE(SUBSTITUTE(SUBSTITUTE(LOWER('Base de Preços'!B264&amp;" "&amp;'Base de Preços'!C264&amp;" "&amp;'Base de Preços'!D264),"á","a"),"à","a"),"ã","a"),"â","a"),"é","e"),"ê","e"),"í","i"),"ó","o"),"ô","o"),"õ","o"),"ú","u"),"ç","c"),"-"," ")," ","")</f>
        <v/>
      </c>
      <c r="Z270">
        <f>IF($Z$2="","",IF(AND(ISNUMBER(SEARCH($Z$2,Y270)),OR($Z$3="",ISNUMBER(SEARCH($Z$3,Y270))),OR($Z$4="",ISNUMBER(SEARCH($Z$4,Y270)))),MAX($Z$7:Z269)+1,""))</f>
        <v/>
      </c>
    </row>
    <row r="271">
      <c r="Y271">
        <f>SUBSTITUTE(SUBSTITUTE(SUBSTITUTE(SUBSTITUTE(SUBSTITUTE(SUBSTITUTE(SUBSTITUTE(SUBSTITUTE(SUBSTITUTE(SUBSTITUTE(SUBSTITUTE(SUBSTITUTE(SUBSTITUTE(SUBSTITUTE(LOWER('Base de Preços'!B265&amp;" "&amp;'Base de Preços'!C265&amp;" "&amp;'Base de Preços'!D265),"á","a"),"à","a"),"ã","a"),"â","a"),"é","e"),"ê","e"),"í","i"),"ó","o"),"ô","o"),"õ","o"),"ú","u"),"ç","c"),"-"," ")," ","")</f>
        <v/>
      </c>
      <c r="Z271">
        <f>IF($Z$2="","",IF(AND(ISNUMBER(SEARCH($Z$2,Y271)),OR($Z$3="",ISNUMBER(SEARCH($Z$3,Y271))),OR($Z$4="",ISNUMBER(SEARCH($Z$4,Y271)))),MAX($Z$7:Z270)+1,""))</f>
        <v/>
      </c>
    </row>
    <row r="272">
      <c r="Y272">
        <f>SUBSTITUTE(SUBSTITUTE(SUBSTITUTE(SUBSTITUTE(SUBSTITUTE(SUBSTITUTE(SUBSTITUTE(SUBSTITUTE(SUBSTITUTE(SUBSTITUTE(SUBSTITUTE(SUBSTITUTE(SUBSTITUTE(SUBSTITUTE(LOWER('Base de Preços'!B266&amp;" "&amp;'Base de Preços'!C266&amp;" "&amp;'Base de Preços'!D266),"á","a"),"à","a"),"ã","a"),"â","a"),"é","e"),"ê","e"),"í","i"),"ó","o"),"ô","o"),"õ","o"),"ú","u"),"ç","c"),"-"," ")," ","")</f>
        <v/>
      </c>
      <c r="Z272">
        <f>IF($Z$2="","",IF(AND(ISNUMBER(SEARCH($Z$2,Y272)),OR($Z$3="",ISNUMBER(SEARCH($Z$3,Y272))),OR($Z$4="",ISNUMBER(SEARCH($Z$4,Y272)))),MAX($Z$7:Z271)+1,""))</f>
        <v/>
      </c>
    </row>
    <row r="273">
      <c r="Y273">
        <f>SUBSTITUTE(SUBSTITUTE(SUBSTITUTE(SUBSTITUTE(SUBSTITUTE(SUBSTITUTE(SUBSTITUTE(SUBSTITUTE(SUBSTITUTE(SUBSTITUTE(SUBSTITUTE(SUBSTITUTE(SUBSTITUTE(SUBSTITUTE(LOWER('Base de Preços'!B267&amp;" "&amp;'Base de Preços'!C267&amp;" "&amp;'Base de Preços'!D267),"á","a"),"à","a"),"ã","a"),"â","a"),"é","e"),"ê","e"),"í","i"),"ó","o"),"ô","o"),"õ","o"),"ú","u"),"ç","c"),"-"," ")," ","")</f>
        <v/>
      </c>
      <c r="Z273">
        <f>IF($Z$2="","",IF(AND(ISNUMBER(SEARCH($Z$2,Y273)),OR($Z$3="",ISNUMBER(SEARCH($Z$3,Y273))),OR($Z$4="",ISNUMBER(SEARCH($Z$4,Y273)))),MAX($Z$7:Z272)+1,""))</f>
        <v/>
      </c>
    </row>
    <row r="274">
      <c r="Y274">
        <f>SUBSTITUTE(SUBSTITUTE(SUBSTITUTE(SUBSTITUTE(SUBSTITUTE(SUBSTITUTE(SUBSTITUTE(SUBSTITUTE(SUBSTITUTE(SUBSTITUTE(SUBSTITUTE(SUBSTITUTE(SUBSTITUTE(SUBSTITUTE(LOWER('Base de Preços'!B268&amp;" "&amp;'Base de Preços'!C268&amp;" "&amp;'Base de Preços'!D268),"á","a"),"à","a"),"ã","a"),"â","a"),"é","e"),"ê","e"),"í","i"),"ó","o"),"ô","o"),"õ","o"),"ú","u"),"ç","c"),"-"," ")," ","")</f>
        <v/>
      </c>
      <c r="Z274">
        <f>IF($Z$2="","",IF(AND(ISNUMBER(SEARCH($Z$2,Y274)),OR($Z$3="",ISNUMBER(SEARCH($Z$3,Y274))),OR($Z$4="",ISNUMBER(SEARCH($Z$4,Y274)))),MAX($Z$7:Z273)+1,""))</f>
        <v/>
      </c>
    </row>
    <row r="275">
      <c r="Y275">
        <f>SUBSTITUTE(SUBSTITUTE(SUBSTITUTE(SUBSTITUTE(SUBSTITUTE(SUBSTITUTE(SUBSTITUTE(SUBSTITUTE(SUBSTITUTE(SUBSTITUTE(SUBSTITUTE(SUBSTITUTE(SUBSTITUTE(SUBSTITUTE(LOWER('Base de Preços'!B269&amp;" "&amp;'Base de Preços'!C269&amp;" "&amp;'Base de Preços'!D269),"á","a"),"à","a"),"ã","a"),"â","a"),"é","e"),"ê","e"),"í","i"),"ó","o"),"ô","o"),"õ","o"),"ú","u"),"ç","c"),"-"," ")," ","")</f>
        <v/>
      </c>
      <c r="Z275">
        <f>IF($Z$2="","",IF(AND(ISNUMBER(SEARCH($Z$2,Y275)),OR($Z$3="",ISNUMBER(SEARCH($Z$3,Y275))),OR($Z$4="",ISNUMBER(SEARCH($Z$4,Y275)))),MAX($Z$7:Z274)+1,""))</f>
        <v/>
      </c>
    </row>
    <row r="276">
      <c r="Y276">
        <f>SUBSTITUTE(SUBSTITUTE(SUBSTITUTE(SUBSTITUTE(SUBSTITUTE(SUBSTITUTE(SUBSTITUTE(SUBSTITUTE(SUBSTITUTE(SUBSTITUTE(SUBSTITUTE(SUBSTITUTE(SUBSTITUTE(SUBSTITUTE(LOWER('Base de Preços'!B270&amp;" "&amp;'Base de Preços'!C270&amp;" "&amp;'Base de Preços'!D270),"á","a"),"à","a"),"ã","a"),"â","a"),"é","e"),"ê","e"),"í","i"),"ó","o"),"ô","o"),"õ","o"),"ú","u"),"ç","c"),"-"," ")," ","")</f>
        <v/>
      </c>
      <c r="Z276">
        <f>IF($Z$2="","",IF(AND(ISNUMBER(SEARCH($Z$2,Y276)),OR($Z$3="",ISNUMBER(SEARCH($Z$3,Y276))),OR($Z$4="",ISNUMBER(SEARCH($Z$4,Y276)))),MAX($Z$7:Z275)+1,""))</f>
        <v/>
      </c>
    </row>
    <row r="277">
      <c r="Y277">
        <f>SUBSTITUTE(SUBSTITUTE(SUBSTITUTE(SUBSTITUTE(SUBSTITUTE(SUBSTITUTE(SUBSTITUTE(SUBSTITUTE(SUBSTITUTE(SUBSTITUTE(SUBSTITUTE(SUBSTITUTE(SUBSTITUTE(SUBSTITUTE(LOWER('Base de Preços'!B271&amp;" "&amp;'Base de Preços'!C271&amp;" "&amp;'Base de Preços'!D271),"á","a"),"à","a"),"ã","a"),"â","a"),"é","e"),"ê","e"),"í","i"),"ó","o"),"ô","o"),"õ","o"),"ú","u"),"ç","c"),"-"," ")," ","")</f>
        <v/>
      </c>
      <c r="Z277">
        <f>IF($Z$2="","",IF(AND(ISNUMBER(SEARCH($Z$2,Y277)),OR($Z$3="",ISNUMBER(SEARCH($Z$3,Y277))),OR($Z$4="",ISNUMBER(SEARCH($Z$4,Y277)))),MAX($Z$7:Z276)+1,""))</f>
        <v/>
      </c>
    </row>
    <row r="278">
      <c r="Y278">
        <f>SUBSTITUTE(SUBSTITUTE(SUBSTITUTE(SUBSTITUTE(SUBSTITUTE(SUBSTITUTE(SUBSTITUTE(SUBSTITUTE(SUBSTITUTE(SUBSTITUTE(SUBSTITUTE(SUBSTITUTE(SUBSTITUTE(SUBSTITUTE(LOWER('Base de Preços'!B272&amp;" "&amp;'Base de Preços'!C272&amp;" "&amp;'Base de Preços'!D272),"á","a"),"à","a"),"ã","a"),"â","a"),"é","e"),"ê","e"),"í","i"),"ó","o"),"ô","o"),"õ","o"),"ú","u"),"ç","c"),"-"," ")," ","")</f>
        <v/>
      </c>
      <c r="Z278">
        <f>IF($Z$2="","",IF(AND(ISNUMBER(SEARCH($Z$2,Y278)),OR($Z$3="",ISNUMBER(SEARCH($Z$3,Y278))),OR($Z$4="",ISNUMBER(SEARCH($Z$4,Y278)))),MAX($Z$7:Z277)+1,""))</f>
        <v/>
      </c>
    </row>
    <row r="279">
      <c r="Y279">
        <f>SUBSTITUTE(SUBSTITUTE(SUBSTITUTE(SUBSTITUTE(SUBSTITUTE(SUBSTITUTE(SUBSTITUTE(SUBSTITUTE(SUBSTITUTE(SUBSTITUTE(SUBSTITUTE(SUBSTITUTE(SUBSTITUTE(SUBSTITUTE(LOWER('Base de Preços'!B273&amp;" "&amp;'Base de Preços'!C273&amp;" "&amp;'Base de Preços'!D273),"á","a"),"à","a"),"ã","a"),"â","a"),"é","e"),"ê","e"),"í","i"),"ó","o"),"ô","o"),"õ","o"),"ú","u"),"ç","c"),"-"," ")," ","")</f>
        <v/>
      </c>
      <c r="Z279">
        <f>IF($Z$2="","",IF(AND(ISNUMBER(SEARCH($Z$2,Y279)),OR($Z$3="",ISNUMBER(SEARCH($Z$3,Y279))),OR($Z$4="",ISNUMBER(SEARCH($Z$4,Y279)))),MAX($Z$7:Z278)+1,""))</f>
        <v/>
      </c>
    </row>
    <row r="280">
      <c r="Y280">
        <f>SUBSTITUTE(SUBSTITUTE(SUBSTITUTE(SUBSTITUTE(SUBSTITUTE(SUBSTITUTE(SUBSTITUTE(SUBSTITUTE(SUBSTITUTE(SUBSTITUTE(SUBSTITUTE(SUBSTITUTE(SUBSTITUTE(SUBSTITUTE(LOWER('Base de Preços'!B274&amp;" "&amp;'Base de Preços'!C274&amp;" "&amp;'Base de Preços'!D274),"á","a"),"à","a"),"ã","a"),"â","a"),"é","e"),"ê","e"),"í","i"),"ó","o"),"ô","o"),"õ","o"),"ú","u"),"ç","c"),"-"," ")," ","")</f>
        <v/>
      </c>
      <c r="Z280">
        <f>IF($Z$2="","",IF(AND(ISNUMBER(SEARCH($Z$2,Y280)),OR($Z$3="",ISNUMBER(SEARCH($Z$3,Y280))),OR($Z$4="",ISNUMBER(SEARCH($Z$4,Y280)))),MAX($Z$7:Z279)+1,""))</f>
        <v/>
      </c>
    </row>
    <row r="281">
      <c r="Y281">
        <f>SUBSTITUTE(SUBSTITUTE(SUBSTITUTE(SUBSTITUTE(SUBSTITUTE(SUBSTITUTE(SUBSTITUTE(SUBSTITUTE(SUBSTITUTE(SUBSTITUTE(SUBSTITUTE(SUBSTITUTE(SUBSTITUTE(SUBSTITUTE(LOWER('Base de Preços'!B275&amp;" "&amp;'Base de Preços'!C275&amp;" "&amp;'Base de Preços'!D275),"á","a"),"à","a"),"ã","a"),"â","a"),"é","e"),"ê","e"),"í","i"),"ó","o"),"ô","o"),"õ","o"),"ú","u"),"ç","c"),"-"," ")," ","")</f>
        <v/>
      </c>
      <c r="Z281">
        <f>IF($Z$2="","",IF(AND(ISNUMBER(SEARCH($Z$2,Y281)),OR($Z$3="",ISNUMBER(SEARCH($Z$3,Y281))),OR($Z$4="",ISNUMBER(SEARCH($Z$4,Y281)))),MAX($Z$7:Z280)+1,""))</f>
        <v/>
      </c>
    </row>
    <row r="282">
      <c r="Y282">
        <f>SUBSTITUTE(SUBSTITUTE(SUBSTITUTE(SUBSTITUTE(SUBSTITUTE(SUBSTITUTE(SUBSTITUTE(SUBSTITUTE(SUBSTITUTE(SUBSTITUTE(SUBSTITUTE(SUBSTITUTE(SUBSTITUTE(SUBSTITUTE(LOWER('Base de Preços'!B276&amp;" "&amp;'Base de Preços'!C276&amp;" "&amp;'Base de Preços'!D276),"á","a"),"à","a"),"ã","a"),"â","a"),"é","e"),"ê","e"),"í","i"),"ó","o"),"ô","o"),"õ","o"),"ú","u"),"ç","c"),"-"," ")," ","")</f>
        <v/>
      </c>
      <c r="Z282">
        <f>IF($Z$2="","",IF(AND(ISNUMBER(SEARCH($Z$2,Y282)),OR($Z$3="",ISNUMBER(SEARCH($Z$3,Y282))),OR($Z$4="",ISNUMBER(SEARCH($Z$4,Y282)))),MAX($Z$7:Z281)+1,""))</f>
        <v/>
      </c>
    </row>
    <row r="283">
      <c r="Y283">
        <f>SUBSTITUTE(SUBSTITUTE(SUBSTITUTE(SUBSTITUTE(SUBSTITUTE(SUBSTITUTE(SUBSTITUTE(SUBSTITUTE(SUBSTITUTE(SUBSTITUTE(SUBSTITUTE(SUBSTITUTE(SUBSTITUTE(SUBSTITUTE(LOWER('Base de Preços'!B277&amp;" "&amp;'Base de Preços'!C277&amp;" "&amp;'Base de Preços'!D277),"á","a"),"à","a"),"ã","a"),"â","a"),"é","e"),"ê","e"),"í","i"),"ó","o"),"ô","o"),"õ","o"),"ú","u"),"ç","c"),"-"," ")," ","")</f>
        <v/>
      </c>
      <c r="Z283">
        <f>IF($Z$2="","",IF(AND(ISNUMBER(SEARCH($Z$2,Y283)),OR($Z$3="",ISNUMBER(SEARCH($Z$3,Y283))),OR($Z$4="",ISNUMBER(SEARCH($Z$4,Y283)))),MAX($Z$7:Z282)+1,""))</f>
        <v/>
      </c>
    </row>
    <row r="284">
      <c r="Y284">
        <f>SUBSTITUTE(SUBSTITUTE(SUBSTITUTE(SUBSTITUTE(SUBSTITUTE(SUBSTITUTE(SUBSTITUTE(SUBSTITUTE(SUBSTITUTE(SUBSTITUTE(SUBSTITUTE(SUBSTITUTE(SUBSTITUTE(SUBSTITUTE(LOWER('Base de Preços'!B278&amp;" "&amp;'Base de Preços'!C278&amp;" "&amp;'Base de Preços'!D278),"á","a"),"à","a"),"ã","a"),"â","a"),"é","e"),"ê","e"),"í","i"),"ó","o"),"ô","o"),"õ","o"),"ú","u"),"ç","c"),"-"," ")," ","")</f>
        <v/>
      </c>
      <c r="Z284">
        <f>IF($Z$2="","",IF(AND(ISNUMBER(SEARCH($Z$2,Y284)),OR($Z$3="",ISNUMBER(SEARCH($Z$3,Y284))),OR($Z$4="",ISNUMBER(SEARCH($Z$4,Y284)))),MAX($Z$7:Z283)+1,""))</f>
        <v/>
      </c>
    </row>
    <row r="285">
      <c r="Y285">
        <f>SUBSTITUTE(SUBSTITUTE(SUBSTITUTE(SUBSTITUTE(SUBSTITUTE(SUBSTITUTE(SUBSTITUTE(SUBSTITUTE(SUBSTITUTE(SUBSTITUTE(SUBSTITUTE(SUBSTITUTE(SUBSTITUTE(SUBSTITUTE(LOWER('Base de Preços'!B279&amp;" "&amp;'Base de Preços'!C279&amp;" "&amp;'Base de Preços'!D279),"á","a"),"à","a"),"ã","a"),"â","a"),"é","e"),"ê","e"),"í","i"),"ó","o"),"ô","o"),"õ","o"),"ú","u"),"ç","c"),"-"," ")," ","")</f>
        <v/>
      </c>
      <c r="Z285">
        <f>IF($Z$2="","",IF(AND(ISNUMBER(SEARCH($Z$2,Y285)),OR($Z$3="",ISNUMBER(SEARCH($Z$3,Y285))),OR($Z$4="",ISNUMBER(SEARCH($Z$4,Y285)))),MAX($Z$7:Z284)+1,""))</f>
        <v/>
      </c>
    </row>
    <row r="286">
      <c r="Y286">
        <f>SUBSTITUTE(SUBSTITUTE(SUBSTITUTE(SUBSTITUTE(SUBSTITUTE(SUBSTITUTE(SUBSTITUTE(SUBSTITUTE(SUBSTITUTE(SUBSTITUTE(SUBSTITUTE(SUBSTITUTE(SUBSTITUTE(SUBSTITUTE(LOWER('Base de Preços'!B280&amp;" "&amp;'Base de Preços'!C280&amp;" "&amp;'Base de Preços'!D280),"á","a"),"à","a"),"ã","a"),"â","a"),"é","e"),"ê","e"),"í","i"),"ó","o"),"ô","o"),"õ","o"),"ú","u"),"ç","c"),"-"," ")," ","")</f>
        <v/>
      </c>
      <c r="Z286">
        <f>IF($Z$2="","",IF(AND(ISNUMBER(SEARCH($Z$2,Y286)),OR($Z$3="",ISNUMBER(SEARCH($Z$3,Y286))),OR($Z$4="",ISNUMBER(SEARCH($Z$4,Y286)))),MAX($Z$7:Z285)+1,""))</f>
        <v/>
      </c>
    </row>
    <row r="287">
      <c r="Y287">
        <f>SUBSTITUTE(SUBSTITUTE(SUBSTITUTE(SUBSTITUTE(SUBSTITUTE(SUBSTITUTE(SUBSTITUTE(SUBSTITUTE(SUBSTITUTE(SUBSTITUTE(SUBSTITUTE(SUBSTITUTE(SUBSTITUTE(SUBSTITUTE(LOWER('Base de Preços'!B281&amp;" "&amp;'Base de Preços'!C281&amp;" "&amp;'Base de Preços'!D281),"á","a"),"à","a"),"ã","a"),"â","a"),"é","e"),"ê","e"),"í","i"),"ó","o"),"ô","o"),"õ","o"),"ú","u"),"ç","c"),"-"," ")," ","")</f>
        <v/>
      </c>
      <c r="Z287">
        <f>IF($Z$2="","",IF(AND(ISNUMBER(SEARCH($Z$2,Y287)),OR($Z$3="",ISNUMBER(SEARCH($Z$3,Y287))),OR($Z$4="",ISNUMBER(SEARCH($Z$4,Y287)))),MAX($Z$7:Z286)+1,""))</f>
        <v/>
      </c>
    </row>
    <row r="288">
      <c r="Y288">
        <f>SUBSTITUTE(SUBSTITUTE(SUBSTITUTE(SUBSTITUTE(SUBSTITUTE(SUBSTITUTE(SUBSTITUTE(SUBSTITUTE(SUBSTITUTE(SUBSTITUTE(SUBSTITUTE(SUBSTITUTE(SUBSTITUTE(SUBSTITUTE(LOWER('Base de Preços'!B282&amp;" "&amp;'Base de Preços'!C282&amp;" "&amp;'Base de Preços'!D282),"á","a"),"à","a"),"ã","a"),"â","a"),"é","e"),"ê","e"),"í","i"),"ó","o"),"ô","o"),"õ","o"),"ú","u"),"ç","c"),"-"," ")," ","")</f>
        <v/>
      </c>
      <c r="Z288">
        <f>IF($Z$2="","",IF(AND(ISNUMBER(SEARCH($Z$2,Y288)),OR($Z$3="",ISNUMBER(SEARCH($Z$3,Y288))),OR($Z$4="",ISNUMBER(SEARCH($Z$4,Y288)))),MAX($Z$7:Z287)+1,""))</f>
        <v/>
      </c>
    </row>
    <row r="289">
      <c r="Y289">
        <f>SUBSTITUTE(SUBSTITUTE(SUBSTITUTE(SUBSTITUTE(SUBSTITUTE(SUBSTITUTE(SUBSTITUTE(SUBSTITUTE(SUBSTITUTE(SUBSTITUTE(SUBSTITUTE(SUBSTITUTE(SUBSTITUTE(SUBSTITUTE(LOWER('Base de Preços'!B283&amp;" "&amp;'Base de Preços'!C283&amp;" "&amp;'Base de Preços'!D283),"á","a"),"à","a"),"ã","a"),"â","a"),"é","e"),"ê","e"),"í","i"),"ó","o"),"ô","o"),"õ","o"),"ú","u"),"ç","c"),"-"," ")," ","")</f>
        <v/>
      </c>
      <c r="Z289">
        <f>IF($Z$2="","",IF(AND(ISNUMBER(SEARCH($Z$2,Y289)),OR($Z$3="",ISNUMBER(SEARCH($Z$3,Y289))),OR($Z$4="",ISNUMBER(SEARCH($Z$4,Y289)))),MAX($Z$7:Z288)+1,""))</f>
        <v/>
      </c>
    </row>
    <row r="290">
      <c r="Y290">
        <f>SUBSTITUTE(SUBSTITUTE(SUBSTITUTE(SUBSTITUTE(SUBSTITUTE(SUBSTITUTE(SUBSTITUTE(SUBSTITUTE(SUBSTITUTE(SUBSTITUTE(SUBSTITUTE(SUBSTITUTE(SUBSTITUTE(SUBSTITUTE(LOWER('Base de Preços'!B284&amp;" "&amp;'Base de Preços'!C284&amp;" "&amp;'Base de Preços'!D284),"á","a"),"à","a"),"ã","a"),"â","a"),"é","e"),"ê","e"),"í","i"),"ó","o"),"ô","o"),"õ","o"),"ú","u"),"ç","c"),"-"," ")," ","")</f>
        <v/>
      </c>
      <c r="Z290">
        <f>IF($Z$2="","",IF(AND(ISNUMBER(SEARCH($Z$2,Y290)),OR($Z$3="",ISNUMBER(SEARCH($Z$3,Y290))),OR($Z$4="",ISNUMBER(SEARCH($Z$4,Y290)))),MAX($Z$7:Z289)+1,""))</f>
        <v/>
      </c>
    </row>
    <row r="291">
      <c r="Y291">
        <f>SUBSTITUTE(SUBSTITUTE(SUBSTITUTE(SUBSTITUTE(SUBSTITUTE(SUBSTITUTE(SUBSTITUTE(SUBSTITUTE(SUBSTITUTE(SUBSTITUTE(SUBSTITUTE(SUBSTITUTE(SUBSTITUTE(SUBSTITUTE(LOWER('Base de Preços'!B285&amp;" "&amp;'Base de Preços'!C285&amp;" "&amp;'Base de Preços'!D285),"á","a"),"à","a"),"ã","a"),"â","a"),"é","e"),"ê","e"),"í","i"),"ó","o"),"ô","o"),"õ","o"),"ú","u"),"ç","c"),"-"," ")," ","")</f>
        <v/>
      </c>
      <c r="Z291">
        <f>IF($Z$2="","",IF(AND(ISNUMBER(SEARCH($Z$2,Y291)),OR($Z$3="",ISNUMBER(SEARCH($Z$3,Y291))),OR($Z$4="",ISNUMBER(SEARCH($Z$4,Y291)))),MAX($Z$7:Z290)+1,""))</f>
        <v/>
      </c>
    </row>
    <row r="292">
      <c r="Y292">
        <f>SUBSTITUTE(SUBSTITUTE(SUBSTITUTE(SUBSTITUTE(SUBSTITUTE(SUBSTITUTE(SUBSTITUTE(SUBSTITUTE(SUBSTITUTE(SUBSTITUTE(SUBSTITUTE(SUBSTITUTE(SUBSTITUTE(SUBSTITUTE(LOWER('Base de Preços'!B286&amp;" "&amp;'Base de Preços'!C286&amp;" "&amp;'Base de Preços'!D286),"á","a"),"à","a"),"ã","a"),"â","a"),"é","e"),"ê","e"),"í","i"),"ó","o"),"ô","o"),"õ","o"),"ú","u"),"ç","c"),"-"," ")," ","")</f>
        <v/>
      </c>
      <c r="Z292">
        <f>IF($Z$2="","",IF(AND(ISNUMBER(SEARCH($Z$2,Y292)),OR($Z$3="",ISNUMBER(SEARCH($Z$3,Y292))),OR($Z$4="",ISNUMBER(SEARCH($Z$4,Y292)))),MAX($Z$7:Z291)+1,""))</f>
        <v/>
      </c>
    </row>
    <row r="293">
      <c r="Y293">
        <f>SUBSTITUTE(SUBSTITUTE(SUBSTITUTE(SUBSTITUTE(SUBSTITUTE(SUBSTITUTE(SUBSTITUTE(SUBSTITUTE(SUBSTITUTE(SUBSTITUTE(SUBSTITUTE(SUBSTITUTE(SUBSTITUTE(SUBSTITUTE(LOWER('Base de Preços'!B287&amp;" "&amp;'Base de Preços'!C287&amp;" "&amp;'Base de Preços'!D287),"á","a"),"à","a"),"ã","a"),"â","a"),"é","e"),"ê","e"),"í","i"),"ó","o"),"ô","o"),"õ","o"),"ú","u"),"ç","c"),"-"," ")," ","")</f>
        <v/>
      </c>
      <c r="Z293">
        <f>IF($Z$2="","",IF(AND(ISNUMBER(SEARCH($Z$2,Y293)),OR($Z$3="",ISNUMBER(SEARCH($Z$3,Y293))),OR($Z$4="",ISNUMBER(SEARCH($Z$4,Y293)))),MAX($Z$7:Z292)+1,""))</f>
        <v/>
      </c>
    </row>
    <row r="294">
      <c r="Y294">
        <f>SUBSTITUTE(SUBSTITUTE(SUBSTITUTE(SUBSTITUTE(SUBSTITUTE(SUBSTITUTE(SUBSTITUTE(SUBSTITUTE(SUBSTITUTE(SUBSTITUTE(SUBSTITUTE(SUBSTITUTE(SUBSTITUTE(SUBSTITUTE(LOWER('Base de Preços'!B288&amp;" "&amp;'Base de Preços'!C288&amp;" "&amp;'Base de Preços'!D288),"á","a"),"à","a"),"ã","a"),"â","a"),"é","e"),"ê","e"),"í","i"),"ó","o"),"ô","o"),"õ","o"),"ú","u"),"ç","c"),"-"," ")," ","")</f>
        <v/>
      </c>
      <c r="Z294">
        <f>IF($Z$2="","",IF(AND(ISNUMBER(SEARCH($Z$2,Y294)),OR($Z$3="",ISNUMBER(SEARCH($Z$3,Y294))),OR($Z$4="",ISNUMBER(SEARCH($Z$4,Y294)))),MAX($Z$7:Z293)+1,""))</f>
        <v/>
      </c>
    </row>
    <row r="295">
      <c r="Y295">
        <f>SUBSTITUTE(SUBSTITUTE(SUBSTITUTE(SUBSTITUTE(SUBSTITUTE(SUBSTITUTE(SUBSTITUTE(SUBSTITUTE(SUBSTITUTE(SUBSTITUTE(SUBSTITUTE(SUBSTITUTE(SUBSTITUTE(SUBSTITUTE(LOWER('Base de Preços'!B289&amp;" "&amp;'Base de Preços'!C289&amp;" "&amp;'Base de Preços'!D289),"á","a"),"à","a"),"ã","a"),"â","a"),"é","e"),"ê","e"),"í","i"),"ó","o"),"ô","o"),"õ","o"),"ú","u"),"ç","c"),"-"," ")," ","")</f>
        <v/>
      </c>
      <c r="Z295">
        <f>IF($Z$2="","",IF(AND(ISNUMBER(SEARCH($Z$2,Y295)),OR($Z$3="",ISNUMBER(SEARCH($Z$3,Y295))),OR($Z$4="",ISNUMBER(SEARCH($Z$4,Y295)))),MAX($Z$7:Z294)+1,""))</f>
        <v/>
      </c>
    </row>
    <row r="296">
      <c r="Y296">
        <f>SUBSTITUTE(SUBSTITUTE(SUBSTITUTE(SUBSTITUTE(SUBSTITUTE(SUBSTITUTE(SUBSTITUTE(SUBSTITUTE(SUBSTITUTE(SUBSTITUTE(SUBSTITUTE(SUBSTITUTE(SUBSTITUTE(SUBSTITUTE(LOWER('Base de Preços'!B290&amp;" "&amp;'Base de Preços'!C290&amp;" "&amp;'Base de Preços'!D290),"á","a"),"à","a"),"ã","a"),"â","a"),"é","e"),"ê","e"),"í","i"),"ó","o"),"ô","o"),"õ","o"),"ú","u"),"ç","c"),"-"," ")," ","")</f>
        <v/>
      </c>
      <c r="Z296">
        <f>IF($Z$2="","",IF(AND(ISNUMBER(SEARCH($Z$2,Y296)),OR($Z$3="",ISNUMBER(SEARCH($Z$3,Y296))),OR($Z$4="",ISNUMBER(SEARCH($Z$4,Y296)))),MAX($Z$7:Z295)+1,""))</f>
        <v/>
      </c>
    </row>
    <row r="297">
      <c r="Y297">
        <f>SUBSTITUTE(SUBSTITUTE(SUBSTITUTE(SUBSTITUTE(SUBSTITUTE(SUBSTITUTE(SUBSTITUTE(SUBSTITUTE(SUBSTITUTE(SUBSTITUTE(SUBSTITUTE(SUBSTITUTE(SUBSTITUTE(SUBSTITUTE(LOWER('Base de Preços'!B291&amp;" "&amp;'Base de Preços'!C291&amp;" "&amp;'Base de Preços'!D291),"á","a"),"à","a"),"ã","a"),"â","a"),"é","e"),"ê","e"),"í","i"),"ó","o"),"ô","o"),"õ","o"),"ú","u"),"ç","c"),"-"," ")," ","")</f>
        <v/>
      </c>
      <c r="Z297">
        <f>IF($Z$2="","",IF(AND(ISNUMBER(SEARCH($Z$2,Y297)),OR($Z$3="",ISNUMBER(SEARCH($Z$3,Y297))),OR($Z$4="",ISNUMBER(SEARCH($Z$4,Y297)))),MAX($Z$7:Z296)+1,""))</f>
        <v/>
      </c>
    </row>
    <row r="298">
      <c r="Y298">
        <f>SUBSTITUTE(SUBSTITUTE(SUBSTITUTE(SUBSTITUTE(SUBSTITUTE(SUBSTITUTE(SUBSTITUTE(SUBSTITUTE(SUBSTITUTE(SUBSTITUTE(SUBSTITUTE(SUBSTITUTE(SUBSTITUTE(SUBSTITUTE(LOWER('Base de Preços'!B292&amp;" "&amp;'Base de Preços'!C292&amp;" "&amp;'Base de Preços'!D292),"á","a"),"à","a"),"ã","a"),"â","a"),"é","e"),"ê","e"),"í","i"),"ó","o"),"ô","o"),"õ","o"),"ú","u"),"ç","c"),"-"," ")," ","")</f>
        <v/>
      </c>
      <c r="Z298">
        <f>IF($Z$2="","",IF(AND(ISNUMBER(SEARCH($Z$2,Y298)),OR($Z$3="",ISNUMBER(SEARCH($Z$3,Y298))),OR($Z$4="",ISNUMBER(SEARCH($Z$4,Y298)))),MAX($Z$7:Z297)+1,""))</f>
        <v/>
      </c>
    </row>
    <row r="299">
      <c r="Y299">
        <f>SUBSTITUTE(SUBSTITUTE(SUBSTITUTE(SUBSTITUTE(SUBSTITUTE(SUBSTITUTE(SUBSTITUTE(SUBSTITUTE(SUBSTITUTE(SUBSTITUTE(SUBSTITUTE(SUBSTITUTE(SUBSTITUTE(SUBSTITUTE(LOWER('Base de Preços'!B293&amp;" "&amp;'Base de Preços'!C293&amp;" "&amp;'Base de Preços'!D293),"á","a"),"à","a"),"ã","a"),"â","a"),"é","e"),"ê","e"),"í","i"),"ó","o"),"ô","o"),"õ","o"),"ú","u"),"ç","c"),"-"," ")," ","")</f>
        <v/>
      </c>
      <c r="Z299">
        <f>IF($Z$2="","",IF(AND(ISNUMBER(SEARCH($Z$2,Y299)),OR($Z$3="",ISNUMBER(SEARCH($Z$3,Y299))),OR($Z$4="",ISNUMBER(SEARCH($Z$4,Y299)))),MAX($Z$7:Z298)+1,""))</f>
        <v/>
      </c>
    </row>
    <row r="300">
      <c r="Y300">
        <f>SUBSTITUTE(SUBSTITUTE(SUBSTITUTE(SUBSTITUTE(SUBSTITUTE(SUBSTITUTE(SUBSTITUTE(SUBSTITUTE(SUBSTITUTE(SUBSTITUTE(SUBSTITUTE(SUBSTITUTE(SUBSTITUTE(SUBSTITUTE(LOWER('Base de Preços'!B294&amp;" "&amp;'Base de Preços'!C294&amp;" "&amp;'Base de Preços'!D294),"á","a"),"à","a"),"ã","a"),"â","a"),"é","e"),"ê","e"),"í","i"),"ó","o"),"ô","o"),"õ","o"),"ú","u"),"ç","c"),"-"," ")," ","")</f>
        <v/>
      </c>
      <c r="Z300">
        <f>IF($Z$2="","",IF(AND(ISNUMBER(SEARCH($Z$2,Y300)),OR($Z$3="",ISNUMBER(SEARCH($Z$3,Y300))),OR($Z$4="",ISNUMBER(SEARCH($Z$4,Y300)))),MAX($Z$7:Z299)+1,""))</f>
        <v/>
      </c>
    </row>
    <row r="301">
      <c r="Y301">
        <f>SUBSTITUTE(SUBSTITUTE(SUBSTITUTE(SUBSTITUTE(SUBSTITUTE(SUBSTITUTE(SUBSTITUTE(SUBSTITUTE(SUBSTITUTE(SUBSTITUTE(SUBSTITUTE(SUBSTITUTE(SUBSTITUTE(SUBSTITUTE(LOWER('Base de Preços'!B295&amp;" "&amp;'Base de Preços'!C295&amp;" "&amp;'Base de Preços'!D295),"á","a"),"à","a"),"ã","a"),"â","a"),"é","e"),"ê","e"),"í","i"),"ó","o"),"ô","o"),"õ","o"),"ú","u"),"ç","c"),"-"," ")," ","")</f>
        <v/>
      </c>
      <c r="Z301">
        <f>IF($Z$2="","",IF(AND(ISNUMBER(SEARCH($Z$2,Y301)),OR($Z$3="",ISNUMBER(SEARCH($Z$3,Y301))),OR($Z$4="",ISNUMBER(SEARCH($Z$4,Y301)))),MAX($Z$7:Z300)+1,""))</f>
        <v/>
      </c>
    </row>
    <row r="302">
      <c r="Y302">
        <f>SUBSTITUTE(SUBSTITUTE(SUBSTITUTE(SUBSTITUTE(SUBSTITUTE(SUBSTITUTE(SUBSTITUTE(SUBSTITUTE(SUBSTITUTE(SUBSTITUTE(SUBSTITUTE(SUBSTITUTE(SUBSTITUTE(SUBSTITUTE(LOWER('Base de Preços'!B296&amp;" "&amp;'Base de Preços'!C296&amp;" "&amp;'Base de Preços'!D296),"á","a"),"à","a"),"ã","a"),"â","a"),"é","e"),"ê","e"),"í","i"),"ó","o"),"ô","o"),"õ","o"),"ú","u"),"ç","c"),"-"," ")," ","")</f>
        <v/>
      </c>
      <c r="Z302">
        <f>IF($Z$2="","",IF(AND(ISNUMBER(SEARCH($Z$2,Y302)),OR($Z$3="",ISNUMBER(SEARCH($Z$3,Y302))),OR($Z$4="",ISNUMBER(SEARCH($Z$4,Y302)))),MAX($Z$7:Z301)+1,""))</f>
        <v/>
      </c>
    </row>
    <row r="303">
      <c r="Y303">
        <f>SUBSTITUTE(SUBSTITUTE(SUBSTITUTE(SUBSTITUTE(SUBSTITUTE(SUBSTITUTE(SUBSTITUTE(SUBSTITUTE(SUBSTITUTE(SUBSTITUTE(SUBSTITUTE(SUBSTITUTE(SUBSTITUTE(SUBSTITUTE(LOWER('Base de Preços'!B297&amp;" "&amp;'Base de Preços'!C297&amp;" "&amp;'Base de Preços'!D297),"á","a"),"à","a"),"ã","a"),"â","a"),"é","e"),"ê","e"),"í","i"),"ó","o"),"ô","o"),"õ","o"),"ú","u"),"ç","c"),"-"," ")," ","")</f>
        <v/>
      </c>
      <c r="Z303">
        <f>IF($Z$2="","",IF(AND(ISNUMBER(SEARCH($Z$2,Y303)),OR($Z$3="",ISNUMBER(SEARCH($Z$3,Y303))),OR($Z$4="",ISNUMBER(SEARCH($Z$4,Y303)))),MAX($Z$7:Z302)+1,""))</f>
        <v/>
      </c>
    </row>
    <row r="304">
      <c r="Y304">
        <f>SUBSTITUTE(SUBSTITUTE(SUBSTITUTE(SUBSTITUTE(SUBSTITUTE(SUBSTITUTE(SUBSTITUTE(SUBSTITUTE(SUBSTITUTE(SUBSTITUTE(SUBSTITUTE(SUBSTITUTE(SUBSTITUTE(SUBSTITUTE(LOWER('Base de Preços'!B298&amp;" "&amp;'Base de Preços'!C298&amp;" "&amp;'Base de Preços'!D298),"á","a"),"à","a"),"ã","a"),"â","a"),"é","e"),"ê","e"),"í","i"),"ó","o"),"ô","o"),"õ","o"),"ú","u"),"ç","c"),"-"," ")," ","")</f>
        <v/>
      </c>
      <c r="Z304">
        <f>IF($Z$2="","",IF(AND(ISNUMBER(SEARCH($Z$2,Y304)),OR($Z$3="",ISNUMBER(SEARCH($Z$3,Y304))),OR($Z$4="",ISNUMBER(SEARCH($Z$4,Y304)))),MAX($Z$7:Z303)+1,""))</f>
        <v/>
      </c>
    </row>
    <row r="305">
      <c r="Y305">
        <f>SUBSTITUTE(SUBSTITUTE(SUBSTITUTE(SUBSTITUTE(SUBSTITUTE(SUBSTITUTE(SUBSTITUTE(SUBSTITUTE(SUBSTITUTE(SUBSTITUTE(SUBSTITUTE(SUBSTITUTE(SUBSTITUTE(SUBSTITUTE(LOWER('Base de Preços'!B299&amp;" "&amp;'Base de Preços'!C299&amp;" "&amp;'Base de Preços'!D299),"á","a"),"à","a"),"ã","a"),"â","a"),"é","e"),"ê","e"),"í","i"),"ó","o"),"ô","o"),"õ","o"),"ú","u"),"ç","c"),"-"," ")," ","")</f>
        <v/>
      </c>
      <c r="Z305">
        <f>IF($Z$2="","",IF(AND(ISNUMBER(SEARCH($Z$2,Y305)),OR($Z$3="",ISNUMBER(SEARCH($Z$3,Y305))),OR($Z$4="",ISNUMBER(SEARCH($Z$4,Y305)))),MAX($Z$7:Z304)+1,""))</f>
        <v/>
      </c>
    </row>
    <row r="306">
      <c r="Y306">
        <f>SUBSTITUTE(SUBSTITUTE(SUBSTITUTE(SUBSTITUTE(SUBSTITUTE(SUBSTITUTE(SUBSTITUTE(SUBSTITUTE(SUBSTITUTE(SUBSTITUTE(SUBSTITUTE(SUBSTITUTE(SUBSTITUTE(SUBSTITUTE(LOWER('Base de Preços'!B300&amp;" "&amp;'Base de Preços'!C300&amp;" "&amp;'Base de Preços'!D300),"á","a"),"à","a"),"ã","a"),"â","a"),"é","e"),"ê","e"),"í","i"),"ó","o"),"ô","o"),"õ","o"),"ú","u"),"ç","c"),"-"," ")," ","")</f>
        <v/>
      </c>
      <c r="Z306">
        <f>IF($Z$2="","",IF(AND(ISNUMBER(SEARCH($Z$2,Y306)),OR($Z$3="",ISNUMBER(SEARCH($Z$3,Y306))),OR($Z$4="",ISNUMBER(SEARCH($Z$4,Y306)))),MAX($Z$7:Z305)+1,""))</f>
        <v/>
      </c>
    </row>
    <row r="307">
      <c r="Y307">
        <f>SUBSTITUTE(SUBSTITUTE(SUBSTITUTE(SUBSTITUTE(SUBSTITUTE(SUBSTITUTE(SUBSTITUTE(SUBSTITUTE(SUBSTITUTE(SUBSTITUTE(SUBSTITUTE(SUBSTITUTE(SUBSTITUTE(SUBSTITUTE(LOWER('Base de Preços'!B301&amp;" "&amp;'Base de Preços'!C301&amp;" "&amp;'Base de Preços'!D301),"á","a"),"à","a"),"ã","a"),"â","a"),"é","e"),"ê","e"),"í","i"),"ó","o"),"ô","o"),"õ","o"),"ú","u"),"ç","c"),"-"," ")," ","")</f>
        <v/>
      </c>
      <c r="Z307">
        <f>IF($Z$2="","",IF(AND(ISNUMBER(SEARCH($Z$2,Y307)),OR($Z$3="",ISNUMBER(SEARCH($Z$3,Y307))),OR($Z$4="",ISNUMBER(SEARCH($Z$4,Y307)))),MAX($Z$7:Z306)+1,""))</f>
        <v/>
      </c>
    </row>
    <row r="308">
      <c r="Y308">
        <f>SUBSTITUTE(SUBSTITUTE(SUBSTITUTE(SUBSTITUTE(SUBSTITUTE(SUBSTITUTE(SUBSTITUTE(SUBSTITUTE(SUBSTITUTE(SUBSTITUTE(SUBSTITUTE(SUBSTITUTE(SUBSTITUTE(SUBSTITUTE(LOWER('Base de Preços'!B302&amp;" "&amp;'Base de Preços'!C302&amp;" "&amp;'Base de Preços'!D302),"á","a"),"à","a"),"ã","a"),"â","a"),"é","e"),"ê","e"),"í","i"),"ó","o"),"ô","o"),"õ","o"),"ú","u"),"ç","c"),"-"," ")," ","")</f>
        <v/>
      </c>
      <c r="Z308">
        <f>IF($Z$2="","",IF(AND(ISNUMBER(SEARCH($Z$2,Y308)),OR($Z$3="",ISNUMBER(SEARCH($Z$3,Y308))),OR($Z$4="",ISNUMBER(SEARCH($Z$4,Y308)))),MAX($Z$7:Z307)+1,""))</f>
        <v/>
      </c>
    </row>
    <row r="309">
      <c r="Y309">
        <f>SUBSTITUTE(SUBSTITUTE(SUBSTITUTE(SUBSTITUTE(SUBSTITUTE(SUBSTITUTE(SUBSTITUTE(SUBSTITUTE(SUBSTITUTE(SUBSTITUTE(SUBSTITUTE(SUBSTITUTE(SUBSTITUTE(SUBSTITUTE(LOWER('Base de Preços'!B303&amp;" "&amp;'Base de Preços'!C303&amp;" "&amp;'Base de Preços'!D303),"á","a"),"à","a"),"ã","a"),"â","a"),"é","e"),"ê","e"),"í","i"),"ó","o"),"ô","o"),"õ","o"),"ú","u"),"ç","c"),"-"," ")," ","")</f>
        <v/>
      </c>
      <c r="Z309">
        <f>IF($Z$2="","",IF(AND(ISNUMBER(SEARCH($Z$2,Y309)),OR($Z$3="",ISNUMBER(SEARCH($Z$3,Y309))),OR($Z$4="",ISNUMBER(SEARCH($Z$4,Y309)))),MAX($Z$7:Z308)+1,""))</f>
        <v/>
      </c>
    </row>
    <row r="310">
      <c r="Y310">
        <f>SUBSTITUTE(SUBSTITUTE(SUBSTITUTE(SUBSTITUTE(SUBSTITUTE(SUBSTITUTE(SUBSTITUTE(SUBSTITUTE(SUBSTITUTE(SUBSTITUTE(SUBSTITUTE(SUBSTITUTE(SUBSTITUTE(SUBSTITUTE(LOWER('Base de Preços'!B304&amp;" "&amp;'Base de Preços'!C304&amp;" "&amp;'Base de Preços'!D304),"á","a"),"à","a"),"ã","a"),"â","a"),"é","e"),"ê","e"),"í","i"),"ó","o"),"ô","o"),"õ","o"),"ú","u"),"ç","c"),"-"," ")," ","")</f>
        <v/>
      </c>
      <c r="Z310">
        <f>IF($Z$2="","",IF(AND(ISNUMBER(SEARCH($Z$2,Y310)),OR($Z$3="",ISNUMBER(SEARCH($Z$3,Y310))),OR($Z$4="",ISNUMBER(SEARCH($Z$4,Y310)))),MAX($Z$7:Z309)+1,""))</f>
        <v/>
      </c>
    </row>
    <row r="311">
      <c r="Y311">
        <f>SUBSTITUTE(SUBSTITUTE(SUBSTITUTE(SUBSTITUTE(SUBSTITUTE(SUBSTITUTE(SUBSTITUTE(SUBSTITUTE(SUBSTITUTE(SUBSTITUTE(SUBSTITUTE(SUBSTITUTE(SUBSTITUTE(SUBSTITUTE(LOWER('Base de Preços'!B305&amp;" "&amp;'Base de Preços'!C305&amp;" "&amp;'Base de Preços'!D305),"á","a"),"à","a"),"ã","a"),"â","a"),"é","e"),"ê","e"),"í","i"),"ó","o"),"ô","o"),"õ","o"),"ú","u"),"ç","c"),"-"," ")," ","")</f>
        <v/>
      </c>
      <c r="Z311">
        <f>IF($Z$2="","",IF(AND(ISNUMBER(SEARCH($Z$2,Y311)),OR($Z$3="",ISNUMBER(SEARCH($Z$3,Y311))),OR($Z$4="",ISNUMBER(SEARCH($Z$4,Y311)))),MAX($Z$7:Z310)+1,""))</f>
        <v/>
      </c>
    </row>
    <row r="312">
      <c r="Y312">
        <f>SUBSTITUTE(SUBSTITUTE(SUBSTITUTE(SUBSTITUTE(SUBSTITUTE(SUBSTITUTE(SUBSTITUTE(SUBSTITUTE(SUBSTITUTE(SUBSTITUTE(SUBSTITUTE(SUBSTITUTE(SUBSTITUTE(SUBSTITUTE(LOWER('Base de Preços'!B306&amp;" "&amp;'Base de Preços'!C306&amp;" "&amp;'Base de Preços'!D306),"á","a"),"à","a"),"ã","a"),"â","a"),"é","e"),"ê","e"),"í","i"),"ó","o"),"ô","o"),"õ","o"),"ú","u"),"ç","c"),"-"," ")," ","")</f>
        <v/>
      </c>
      <c r="Z312">
        <f>IF($Z$2="","",IF(AND(ISNUMBER(SEARCH($Z$2,Y312)),OR($Z$3="",ISNUMBER(SEARCH($Z$3,Y312))),OR($Z$4="",ISNUMBER(SEARCH($Z$4,Y312)))),MAX($Z$7:Z311)+1,""))</f>
        <v/>
      </c>
    </row>
    <row r="313">
      <c r="Y313">
        <f>SUBSTITUTE(SUBSTITUTE(SUBSTITUTE(SUBSTITUTE(SUBSTITUTE(SUBSTITUTE(SUBSTITUTE(SUBSTITUTE(SUBSTITUTE(SUBSTITUTE(SUBSTITUTE(SUBSTITUTE(SUBSTITUTE(SUBSTITUTE(LOWER('Base de Preços'!B307&amp;" "&amp;'Base de Preços'!C307&amp;" "&amp;'Base de Preços'!D307),"á","a"),"à","a"),"ã","a"),"â","a"),"é","e"),"ê","e"),"í","i"),"ó","o"),"ô","o"),"õ","o"),"ú","u"),"ç","c"),"-"," ")," ","")</f>
        <v/>
      </c>
      <c r="Z313">
        <f>IF($Z$2="","",IF(AND(ISNUMBER(SEARCH($Z$2,Y313)),OR($Z$3="",ISNUMBER(SEARCH($Z$3,Y313))),OR($Z$4="",ISNUMBER(SEARCH($Z$4,Y313)))),MAX($Z$7:Z312)+1,""))</f>
        <v/>
      </c>
    </row>
    <row r="314">
      <c r="Y314">
        <f>SUBSTITUTE(SUBSTITUTE(SUBSTITUTE(SUBSTITUTE(SUBSTITUTE(SUBSTITUTE(SUBSTITUTE(SUBSTITUTE(SUBSTITUTE(SUBSTITUTE(SUBSTITUTE(SUBSTITUTE(SUBSTITUTE(SUBSTITUTE(LOWER('Base de Preços'!B308&amp;" "&amp;'Base de Preços'!C308&amp;" "&amp;'Base de Preços'!D308),"á","a"),"à","a"),"ã","a"),"â","a"),"é","e"),"ê","e"),"í","i"),"ó","o"),"ô","o"),"õ","o"),"ú","u"),"ç","c"),"-"," ")," ","")</f>
        <v/>
      </c>
      <c r="Z314">
        <f>IF($Z$2="","",IF(AND(ISNUMBER(SEARCH($Z$2,Y314)),OR($Z$3="",ISNUMBER(SEARCH($Z$3,Y314))),OR($Z$4="",ISNUMBER(SEARCH($Z$4,Y314)))),MAX($Z$7:Z313)+1,""))</f>
        <v/>
      </c>
    </row>
    <row r="315">
      <c r="Y315">
        <f>SUBSTITUTE(SUBSTITUTE(SUBSTITUTE(SUBSTITUTE(SUBSTITUTE(SUBSTITUTE(SUBSTITUTE(SUBSTITUTE(SUBSTITUTE(SUBSTITUTE(SUBSTITUTE(SUBSTITUTE(SUBSTITUTE(SUBSTITUTE(LOWER('Base de Preços'!B309&amp;" "&amp;'Base de Preços'!C309&amp;" "&amp;'Base de Preços'!D309),"á","a"),"à","a"),"ã","a"),"â","a"),"é","e"),"ê","e"),"í","i"),"ó","o"),"ô","o"),"õ","o"),"ú","u"),"ç","c"),"-"," ")," ","")</f>
        <v/>
      </c>
      <c r="Z315">
        <f>IF($Z$2="","",IF(AND(ISNUMBER(SEARCH($Z$2,Y315)),OR($Z$3="",ISNUMBER(SEARCH($Z$3,Y315))),OR($Z$4="",ISNUMBER(SEARCH($Z$4,Y315)))),MAX($Z$7:Z314)+1,""))</f>
        <v/>
      </c>
    </row>
    <row r="316">
      <c r="Y316">
        <f>SUBSTITUTE(SUBSTITUTE(SUBSTITUTE(SUBSTITUTE(SUBSTITUTE(SUBSTITUTE(SUBSTITUTE(SUBSTITUTE(SUBSTITUTE(SUBSTITUTE(SUBSTITUTE(SUBSTITUTE(SUBSTITUTE(SUBSTITUTE(LOWER('Base de Preços'!B310&amp;" "&amp;'Base de Preços'!C310&amp;" "&amp;'Base de Preços'!D310),"á","a"),"à","a"),"ã","a"),"â","a"),"é","e"),"ê","e"),"í","i"),"ó","o"),"ô","o"),"õ","o"),"ú","u"),"ç","c"),"-"," ")," ","")</f>
        <v/>
      </c>
      <c r="Z316">
        <f>IF($Z$2="","",IF(AND(ISNUMBER(SEARCH($Z$2,Y316)),OR($Z$3="",ISNUMBER(SEARCH($Z$3,Y316))),OR($Z$4="",ISNUMBER(SEARCH($Z$4,Y316)))),MAX($Z$7:Z315)+1,""))</f>
        <v/>
      </c>
    </row>
    <row r="317">
      <c r="Y317">
        <f>SUBSTITUTE(SUBSTITUTE(SUBSTITUTE(SUBSTITUTE(SUBSTITUTE(SUBSTITUTE(SUBSTITUTE(SUBSTITUTE(SUBSTITUTE(SUBSTITUTE(SUBSTITUTE(SUBSTITUTE(SUBSTITUTE(SUBSTITUTE(LOWER('Base de Preços'!B311&amp;" "&amp;'Base de Preços'!C311&amp;" "&amp;'Base de Preços'!D311),"á","a"),"à","a"),"ã","a"),"â","a"),"é","e"),"ê","e"),"í","i"),"ó","o"),"ô","o"),"õ","o"),"ú","u"),"ç","c"),"-"," ")," ","")</f>
        <v/>
      </c>
      <c r="Z317">
        <f>IF($Z$2="","",IF(AND(ISNUMBER(SEARCH($Z$2,Y317)),OR($Z$3="",ISNUMBER(SEARCH($Z$3,Y317))),OR($Z$4="",ISNUMBER(SEARCH($Z$4,Y317)))),MAX($Z$7:Z316)+1,""))</f>
        <v/>
      </c>
    </row>
    <row r="318">
      <c r="Y318">
        <f>SUBSTITUTE(SUBSTITUTE(SUBSTITUTE(SUBSTITUTE(SUBSTITUTE(SUBSTITUTE(SUBSTITUTE(SUBSTITUTE(SUBSTITUTE(SUBSTITUTE(SUBSTITUTE(SUBSTITUTE(SUBSTITUTE(SUBSTITUTE(LOWER('Base de Preços'!B312&amp;" "&amp;'Base de Preços'!C312&amp;" "&amp;'Base de Preços'!D312),"á","a"),"à","a"),"ã","a"),"â","a"),"é","e"),"ê","e"),"í","i"),"ó","o"),"ô","o"),"õ","o"),"ú","u"),"ç","c"),"-"," ")," ","")</f>
        <v/>
      </c>
      <c r="Z318">
        <f>IF($Z$2="","",IF(AND(ISNUMBER(SEARCH($Z$2,Y318)),OR($Z$3="",ISNUMBER(SEARCH($Z$3,Y318))),OR($Z$4="",ISNUMBER(SEARCH($Z$4,Y318)))),MAX($Z$7:Z317)+1,""))</f>
        <v/>
      </c>
    </row>
    <row r="319">
      <c r="Y319">
        <f>SUBSTITUTE(SUBSTITUTE(SUBSTITUTE(SUBSTITUTE(SUBSTITUTE(SUBSTITUTE(SUBSTITUTE(SUBSTITUTE(SUBSTITUTE(SUBSTITUTE(SUBSTITUTE(SUBSTITUTE(SUBSTITUTE(SUBSTITUTE(LOWER('Base de Preços'!B313&amp;" "&amp;'Base de Preços'!C313&amp;" "&amp;'Base de Preços'!D313),"á","a"),"à","a"),"ã","a"),"â","a"),"é","e"),"ê","e"),"í","i"),"ó","o"),"ô","o"),"õ","o"),"ú","u"),"ç","c"),"-"," ")," ","")</f>
        <v/>
      </c>
      <c r="Z319">
        <f>IF($Z$2="","",IF(AND(ISNUMBER(SEARCH($Z$2,Y319)),OR($Z$3="",ISNUMBER(SEARCH($Z$3,Y319))),OR($Z$4="",ISNUMBER(SEARCH($Z$4,Y319)))),MAX($Z$7:Z318)+1,""))</f>
        <v/>
      </c>
    </row>
    <row r="320">
      <c r="Y320">
        <f>SUBSTITUTE(SUBSTITUTE(SUBSTITUTE(SUBSTITUTE(SUBSTITUTE(SUBSTITUTE(SUBSTITUTE(SUBSTITUTE(SUBSTITUTE(SUBSTITUTE(SUBSTITUTE(SUBSTITUTE(SUBSTITUTE(SUBSTITUTE(LOWER('Base de Preços'!B314&amp;" "&amp;'Base de Preços'!C314&amp;" "&amp;'Base de Preços'!D314),"á","a"),"à","a"),"ã","a"),"â","a"),"é","e"),"ê","e"),"í","i"),"ó","o"),"ô","o"),"õ","o"),"ú","u"),"ç","c"),"-"," ")," ","")</f>
        <v/>
      </c>
      <c r="Z320">
        <f>IF($Z$2="","",IF(AND(ISNUMBER(SEARCH($Z$2,Y320)),OR($Z$3="",ISNUMBER(SEARCH($Z$3,Y320))),OR($Z$4="",ISNUMBER(SEARCH($Z$4,Y320)))),MAX($Z$7:Z319)+1,""))</f>
        <v/>
      </c>
    </row>
    <row r="321">
      <c r="Y321">
        <f>SUBSTITUTE(SUBSTITUTE(SUBSTITUTE(SUBSTITUTE(SUBSTITUTE(SUBSTITUTE(SUBSTITUTE(SUBSTITUTE(SUBSTITUTE(SUBSTITUTE(SUBSTITUTE(SUBSTITUTE(SUBSTITUTE(SUBSTITUTE(LOWER('Base de Preços'!B315&amp;" "&amp;'Base de Preços'!C315&amp;" "&amp;'Base de Preços'!D315),"á","a"),"à","a"),"ã","a"),"â","a"),"é","e"),"ê","e"),"í","i"),"ó","o"),"ô","o"),"õ","o"),"ú","u"),"ç","c"),"-"," ")," ","")</f>
        <v/>
      </c>
      <c r="Z321">
        <f>IF($Z$2="","",IF(AND(ISNUMBER(SEARCH($Z$2,Y321)),OR($Z$3="",ISNUMBER(SEARCH($Z$3,Y321))),OR($Z$4="",ISNUMBER(SEARCH($Z$4,Y321)))),MAX($Z$7:Z320)+1,""))</f>
        <v/>
      </c>
    </row>
    <row r="322">
      <c r="Y322">
        <f>SUBSTITUTE(SUBSTITUTE(SUBSTITUTE(SUBSTITUTE(SUBSTITUTE(SUBSTITUTE(SUBSTITUTE(SUBSTITUTE(SUBSTITUTE(SUBSTITUTE(SUBSTITUTE(SUBSTITUTE(SUBSTITUTE(SUBSTITUTE(LOWER('Base de Preços'!B316&amp;" "&amp;'Base de Preços'!C316&amp;" "&amp;'Base de Preços'!D316),"á","a"),"à","a"),"ã","a"),"â","a"),"é","e"),"ê","e"),"í","i"),"ó","o"),"ô","o"),"õ","o"),"ú","u"),"ç","c"),"-"," ")," ","")</f>
        <v/>
      </c>
      <c r="Z322">
        <f>IF($Z$2="","",IF(AND(ISNUMBER(SEARCH($Z$2,Y322)),OR($Z$3="",ISNUMBER(SEARCH($Z$3,Y322))),OR($Z$4="",ISNUMBER(SEARCH($Z$4,Y322)))),MAX($Z$7:Z321)+1,""))</f>
        <v/>
      </c>
    </row>
    <row r="323">
      <c r="Y323">
        <f>SUBSTITUTE(SUBSTITUTE(SUBSTITUTE(SUBSTITUTE(SUBSTITUTE(SUBSTITUTE(SUBSTITUTE(SUBSTITUTE(SUBSTITUTE(SUBSTITUTE(SUBSTITUTE(SUBSTITUTE(SUBSTITUTE(SUBSTITUTE(LOWER('Base de Preços'!B317&amp;" "&amp;'Base de Preços'!C317&amp;" "&amp;'Base de Preços'!D317),"á","a"),"à","a"),"ã","a"),"â","a"),"é","e"),"ê","e"),"í","i"),"ó","o"),"ô","o"),"õ","o"),"ú","u"),"ç","c"),"-"," ")," ","")</f>
        <v/>
      </c>
      <c r="Z323">
        <f>IF($Z$2="","",IF(AND(ISNUMBER(SEARCH($Z$2,Y323)),OR($Z$3="",ISNUMBER(SEARCH($Z$3,Y323))),OR($Z$4="",ISNUMBER(SEARCH($Z$4,Y323)))),MAX($Z$7:Z322)+1,""))</f>
        <v/>
      </c>
    </row>
    <row r="324">
      <c r="Y324">
        <f>SUBSTITUTE(SUBSTITUTE(SUBSTITUTE(SUBSTITUTE(SUBSTITUTE(SUBSTITUTE(SUBSTITUTE(SUBSTITUTE(SUBSTITUTE(SUBSTITUTE(SUBSTITUTE(SUBSTITUTE(SUBSTITUTE(SUBSTITUTE(LOWER('Base de Preços'!B318&amp;" "&amp;'Base de Preços'!C318&amp;" "&amp;'Base de Preços'!D318),"á","a"),"à","a"),"ã","a"),"â","a"),"é","e"),"ê","e"),"í","i"),"ó","o"),"ô","o"),"õ","o"),"ú","u"),"ç","c"),"-"," ")," ","")</f>
        <v/>
      </c>
      <c r="Z324">
        <f>IF($Z$2="","",IF(AND(ISNUMBER(SEARCH($Z$2,Y324)),OR($Z$3="",ISNUMBER(SEARCH($Z$3,Y324))),OR($Z$4="",ISNUMBER(SEARCH($Z$4,Y324)))),MAX($Z$7:Z323)+1,""))</f>
        <v/>
      </c>
    </row>
    <row r="325">
      <c r="Y325">
        <f>SUBSTITUTE(SUBSTITUTE(SUBSTITUTE(SUBSTITUTE(SUBSTITUTE(SUBSTITUTE(SUBSTITUTE(SUBSTITUTE(SUBSTITUTE(SUBSTITUTE(SUBSTITUTE(SUBSTITUTE(SUBSTITUTE(SUBSTITUTE(LOWER('Base de Preços'!B319&amp;" "&amp;'Base de Preços'!C319&amp;" "&amp;'Base de Preços'!D319),"á","a"),"à","a"),"ã","a"),"â","a"),"é","e"),"ê","e"),"í","i"),"ó","o"),"ô","o"),"õ","o"),"ú","u"),"ç","c"),"-"," ")," ","")</f>
        <v/>
      </c>
      <c r="Z325">
        <f>IF($Z$2="","",IF(AND(ISNUMBER(SEARCH($Z$2,Y325)),OR($Z$3="",ISNUMBER(SEARCH($Z$3,Y325))),OR($Z$4="",ISNUMBER(SEARCH($Z$4,Y325)))),MAX($Z$7:Z324)+1,""))</f>
        <v/>
      </c>
    </row>
    <row r="326">
      <c r="Y326">
        <f>SUBSTITUTE(SUBSTITUTE(SUBSTITUTE(SUBSTITUTE(SUBSTITUTE(SUBSTITUTE(SUBSTITUTE(SUBSTITUTE(SUBSTITUTE(SUBSTITUTE(SUBSTITUTE(SUBSTITUTE(SUBSTITUTE(SUBSTITUTE(LOWER('Base de Preços'!B320&amp;" "&amp;'Base de Preços'!C320&amp;" "&amp;'Base de Preços'!D320),"á","a"),"à","a"),"ã","a"),"â","a"),"é","e"),"ê","e"),"í","i"),"ó","o"),"ô","o"),"õ","o"),"ú","u"),"ç","c"),"-"," ")," ","")</f>
        <v/>
      </c>
      <c r="Z326">
        <f>IF($Z$2="","",IF(AND(ISNUMBER(SEARCH($Z$2,Y326)),OR($Z$3="",ISNUMBER(SEARCH($Z$3,Y326))),OR($Z$4="",ISNUMBER(SEARCH($Z$4,Y326)))),MAX($Z$7:Z325)+1,""))</f>
        <v/>
      </c>
    </row>
    <row r="327">
      <c r="Y327">
        <f>SUBSTITUTE(SUBSTITUTE(SUBSTITUTE(SUBSTITUTE(SUBSTITUTE(SUBSTITUTE(SUBSTITUTE(SUBSTITUTE(SUBSTITUTE(SUBSTITUTE(SUBSTITUTE(SUBSTITUTE(SUBSTITUTE(SUBSTITUTE(LOWER('Base de Preços'!B321&amp;" "&amp;'Base de Preços'!C321&amp;" "&amp;'Base de Preços'!D321),"á","a"),"à","a"),"ã","a"),"â","a"),"é","e"),"ê","e"),"í","i"),"ó","o"),"ô","o"),"õ","o"),"ú","u"),"ç","c"),"-"," ")," ","")</f>
        <v/>
      </c>
      <c r="Z327">
        <f>IF($Z$2="","",IF(AND(ISNUMBER(SEARCH($Z$2,Y327)),OR($Z$3="",ISNUMBER(SEARCH($Z$3,Y327))),OR($Z$4="",ISNUMBER(SEARCH($Z$4,Y327)))),MAX($Z$7:Z326)+1,""))</f>
        <v/>
      </c>
    </row>
    <row r="328">
      <c r="Y328">
        <f>SUBSTITUTE(SUBSTITUTE(SUBSTITUTE(SUBSTITUTE(SUBSTITUTE(SUBSTITUTE(SUBSTITUTE(SUBSTITUTE(SUBSTITUTE(SUBSTITUTE(SUBSTITUTE(SUBSTITUTE(SUBSTITUTE(SUBSTITUTE(LOWER('Base de Preços'!B322&amp;" "&amp;'Base de Preços'!C322&amp;" "&amp;'Base de Preços'!D322),"á","a"),"à","a"),"ã","a"),"â","a"),"é","e"),"ê","e"),"í","i"),"ó","o"),"ô","o"),"õ","o"),"ú","u"),"ç","c"),"-"," ")," ","")</f>
        <v/>
      </c>
      <c r="Z328">
        <f>IF($Z$2="","",IF(AND(ISNUMBER(SEARCH($Z$2,Y328)),OR($Z$3="",ISNUMBER(SEARCH($Z$3,Y328))),OR($Z$4="",ISNUMBER(SEARCH($Z$4,Y328)))),MAX($Z$7:Z327)+1,""))</f>
        <v/>
      </c>
    </row>
    <row r="329">
      <c r="Y329">
        <f>SUBSTITUTE(SUBSTITUTE(SUBSTITUTE(SUBSTITUTE(SUBSTITUTE(SUBSTITUTE(SUBSTITUTE(SUBSTITUTE(SUBSTITUTE(SUBSTITUTE(SUBSTITUTE(SUBSTITUTE(SUBSTITUTE(SUBSTITUTE(LOWER('Base de Preços'!B323&amp;" "&amp;'Base de Preços'!C323&amp;" "&amp;'Base de Preços'!D323),"á","a"),"à","a"),"ã","a"),"â","a"),"é","e"),"ê","e"),"í","i"),"ó","o"),"ô","o"),"õ","o"),"ú","u"),"ç","c"),"-"," ")," ","")</f>
        <v/>
      </c>
      <c r="Z329">
        <f>IF($Z$2="","",IF(AND(ISNUMBER(SEARCH($Z$2,Y329)),OR($Z$3="",ISNUMBER(SEARCH($Z$3,Y329))),OR($Z$4="",ISNUMBER(SEARCH($Z$4,Y329)))),MAX($Z$7:Z328)+1,""))</f>
        <v/>
      </c>
    </row>
    <row r="330">
      <c r="Y330">
        <f>SUBSTITUTE(SUBSTITUTE(SUBSTITUTE(SUBSTITUTE(SUBSTITUTE(SUBSTITUTE(SUBSTITUTE(SUBSTITUTE(SUBSTITUTE(SUBSTITUTE(SUBSTITUTE(SUBSTITUTE(SUBSTITUTE(SUBSTITUTE(LOWER('Base de Preços'!B324&amp;" "&amp;'Base de Preços'!C324&amp;" "&amp;'Base de Preços'!D324),"á","a"),"à","a"),"ã","a"),"â","a"),"é","e"),"ê","e"),"í","i"),"ó","o"),"ô","o"),"õ","o"),"ú","u"),"ç","c"),"-"," ")," ","")</f>
        <v/>
      </c>
      <c r="Z330">
        <f>IF($Z$2="","",IF(AND(ISNUMBER(SEARCH($Z$2,Y330)),OR($Z$3="",ISNUMBER(SEARCH($Z$3,Y330))),OR($Z$4="",ISNUMBER(SEARCH($Z$4,Y330)))),MAX($Z$7:Z329)+1,""))</f>
        <v/>
      </c>
    </row>
    <row r="331">
      <c r="Y331">
        <f>SUBSTITUTE(SUBSTITUTE(SUBSTITUTE(SUBSTITUTE(SUBSTITUTE(SUBSTITUTE(SUBSTITUTE(SUBSTITUTE(SUBSTITUTE(SUBSTITUTE(SUBSTITUTE(SUBSTITUTE(SUBSTITUTE(SUBSTITUTE(LOWER('Base de Preços'!B325&amp;" "&amp;'Base de Preços'!C325&amp;" "&amp;'Base de Preços'!D325),"á","a"),"à","a"),"ã","a"),"â","a"),"é","e"),"ê","e"),"í","i"),"ó","o"),"ô","o"),"õ","o"),"ú","u"),"ç","c"),"-"," ")," ","")</f>
        <v/>
      </c>
      <c r="Z331">
        <f>IF($Z$2="","",IF(AND(ISNUMBER(SEARCH($Z$2,Y331)),OR($Z$3="",ISNUMBER(SEARCH($Z$3,Y331))),OR($Z$4="",ISNUMBER(SEARCH($Z$4,Y331)))),MAX($Z$7:Z330)+1,""))</f>
        <v/>
      </c>
    </row>
    <row r="332">
      <c r="Y332">
        <f>SUBSTITUTE(SUBSTITUTE(SUBSTITUTE(SUBSTITUTE(SUBSTITUTE(SUBSTITUTE(SUBSTITUTE(SUBSTITUTE(SUBSTITUTE(SUBSTITUTE(SUBSTITUTE(SUBSTITUTE(SUBSTITUTE(SUBSTITUTE(LOWER('Base de Preços'!B326&amp;" "&amp;'Base de Preços'!C326&amp;" "&amp;'Base de Preços'!D326),"á","a"),"à","a"),"ã","a"),"â","a"),"é","e"),"ê","e"),"í","i"),"ó","o"),"ô","o"),"õ","o"),"ú","u"),"ç","c"),"-"," ")," ","")</f>
        <v/>
      </c>
      <c r="Z332">
        <f>IF($Z$2="","",IF(AND(ISNUMBER(SEARCH($Z$2,Y332)),OR($Z$3="",ISNUMBER(SEARCH($Z$3,Y332))),OR($Z$4="",ISNUMBER(SEARCH($Z$4,Y332)))),MAX($Z$7:Z331)+1,""))</f>
        <v/>
      </c>
    </row>
    <row r="333">
      <c r="Y333">
        <f>SUBSTITUTE(SUBSTITUTE(SUBSTITUTE(SUBSTITUTE(SUBSTITUTE(SUBSTITUTE(SUBSTITUTE(SUBSTITUTE(SUBSTITUTE(SUBSTITUTE(SUBSTITUTE(SUBSTITUTE(SUBSTITUTE(SUBSTITUTE(LOWER('Base de Preços'!B327&amp;" "&amp;'Base de Preços'!C327&amp;" "&amp;'Base de Preços'!D327),"á","a"),"à","a"),"ã","a"),"â","a"),"é","e"),"ê","e"),"í","i"),"ó","o"),"ô","o"),"õ","o"),"ú","u"),"ç","c"),"-"," ")," ","")</f>
        <v/>
      </c>
      <c r="Z333">
        <f>IF($Z$2="","",IF(AND(ISNUMBER(SEARCH($Z$2,Y333)),OR($Z$3="",ISNUMBER(SEARCH($Z$3,Y333))),OR($Z$4="",ISNUMBER(SEARCH($Z$4,Y333)))),MAX($Z$7:Z332)+1,""))</f>
        <v/>
      </c>
    </row>
    <row r="334">
      <c r="Y334">
        <f>SUBSTITUTE(SUBSTITUTE(SUBSTITUTE(SUBSTITUTE(SUBSTITUTE(SUBSTITUTE(SUBSTITUTE(SUBSTITUTE(SUBSTITUTE(SUBSTITUTE(SUBSTITUTE(SUBSTITUTE(SUBSTITUTE(SUBSTITUTE(LOWER('Base de Preços'!B328&amp;" "&amp;'Base de Preços'!C328&amp;" "&amp;'Base de Preços'!D328),"á","a"),"à","a"),"ã","a"),"â","a"),"é","e"),"ê","e"),"í","i"),"ó","o"),"ô","o"),"õ","o"),"ú","u"),"ç","c"),"-"," ")," ","")</f>
        <v/>
      </c>
      <c r="Z334">
        <f>IF($Z$2="","",IF(AND(ISNUMBER(SEARCH($Z$2,Y334)),OR($Z$3="",ISNUMBER(SEARCH($Z$3,Y334))),OR($Z$4="",ISNUMBER(SEARCH($Z$4,Y334)))),MAX($Z$7:Z333)+1,""))</f>
        <v/>
      </c>
    </row>
    <row r="335">
      <c r="Y335">
        <f>SUBSTITUTE(SUBSTITUTE(SUBSTITUTE(SUBSTITUTE(SUBSTITUTE(SUBSTITUTE(SUBSTITUTE(SUBSTITUTE(SUBSTITUTE(SUBSTITUTE(SUBSTITUTE(SUBSTITUTE(SUBSTITUTE(SUBSTITUTE(LOWER('Base de Preços'!B329&amp;" "&amp;'Base de Preços'!C329&amp;" "&amp;'Base de Preços'!D329),"á","a"),"à","a"),"ã","a"),"â","a"),"é","e"),"ê","e"),"í","i"),"ó","o"),"ô","o"),"õ","o"),"ú","u"),"ç","c"),"-"," ")," ","")</f>
        <v/>
      </c>
      <c r="Z335">
        <f>IF($Z$2="","",IF(AND(ISNUMBER(SEARCH($Z$2,Y335)),OR($Z$3="",ISNUMBER(SEARCH($Z$3,Y335))),OR($Z$4="",ISNUMBER(SEARCH($Z$4,Y335)))),MAX($Z$7:Z334)+1,""))</f>
        <v/>
      </c>
    </row>
    <row r="336">
      <c r="Y336">
        <f>SUBSTITUTE(SUBSTITUTE(SUBSTITUTE(SUBSTITUTE(SUBSTITUTE(SUBSTITUTE(SUBSTITUTE(SUBSTITUTE(SUBSTITUTE(SUBSTITUTE(SUBSTITUTE(SUBSTITUTE(SUBSTITUTE(SUBSTITUTE(LOWER('Base de Preços'!B330&amp;" "&amp;'Base de Preços'!C330&amp;" "&amp;'Base de Preços'!D330),"á","a"),"à","a"),"ã","a"),"â","a"),"é","e"),"ê","e"),"í","i"),"ó","o"),"ô","o"),"õ","o"),"ú","u"),"ç","c"),"-"," ")," ","")</f>
        <v/>
      </c>
      <c r="Z336">
        <f>IF($Z$2="","",IF(AND(ISNUMBER(SEARCH($Z$2,Y336)),OR($Z$3="",ISNUMBER(SEARCH($Z$3,Y336))),OR($Z$4="",ISNUMBER(SEARCH($Z$4,Y336)))),MAX($Z$7:Z335)+1,""))</f>
        <v/>
      </c>
    </row>
    <row r="337">
      <c r="Y337">
        <f>SUBSTITUTE(SUBSTITUTE(SUBSTITUTE(SUBSTITUTE(SUBSTITUTE(SUBSTITUTE(SUBSTITUTE(SUBSTITUTE(SUBSTITUTE(SUBSTITUTE(SUBSTITUTE(SUBSTITUTE(SUBSTITUTE(SUBSTITUTE(LOWER('Base de Preços'!B331&amp;" "&amp;'Base de Preços'!C331&amp;" "&amp;'Base de Preços'!D331),"á","a"),"à","a"),"ã","a"),"â","a"),"é","e"),"ê","e"),"í","i"),"ó","o"),"ô","o"),"õ","o"),"ú","u"),"ç","c"),"-"," ")," ","")</f>
        <v/>
      </c>
      <c r="Z337">
        <f>IF($Z$2="","",IF(AND(ISNUMBER(SEARCH($Z$2,Y337)),OR($Z$3="",ISNUMBER(SEARCH($Z$3,Y337))),OR($Z$4="",ISNUMBER(SEARCH($Z$4,Y337)))),MAX($Z$7:Z336)+1,""))</f>
        <v/>
      </c>
    </row>
    <row r="338">
      <c r="Y338">
        <f>SUBSTITUTE(SUBSTITUTE(SUBSTITUTE(SUBSTITUTE(SUBSTITUTE(SUBSTITUTE(SUBSTITUTE(SUBSTITUTE(SUBSTITUTE(SUBSTITUTE(SUBSTITUTE(SUBSTITUTE(SUBSTITUTE(SUBSTITUTE(LOWER('Base de Preços'!B332&amp;" "&amp;'Base de Preços'!C332&amp;" "&amp;'Base de Preços'!D332),"á","a"),"à","a"),"ã","a"),"â","a"),"é","e"),"ê","e"),"í","i"),"ó","o"),"ô","o"),"õ","o"),"ú","u"),"ç","c"),"-"," ")," ","")</f>
        <v/>
      </c>
      <c r="Z338">
        <f>IF($Z$2="","",IF(AND(ISNUMBER(SEARCH($Z$2,Y338)),OR($Z$3="",ISNUMBER(SEARCH($Z$3,Y338))),OR($Z$4="",ISNUMBER(SEARCH($Z$4,Y338)))),MAX($Z$7:Z337)+1,""))</f>
        <v/>
      </c>
    </row>
    <row r="339">
      <c r="Y339">
        <f>SUBSTITUTE(SUBSTITUTE(SUBSTITUTE(SUBSTITUTE(SUBSTITUTE(SUBSTITUTE(SUBSTITUTE(SUBSTITUTE(SUBSTITUTE(SUBSTITUTE(SUBSTITUTE(SUBSTITUTE(SUBSTITUTE(SUBSTITUTE(LOWER('Base de Preços'!B333&amp;" "&amp;'Base de Preços'!C333&amp;" "&amp;'Base de Preços'!D333),"á","a"),"à","a"),"ã","a"),"â","a"),"é","e"),"ê","e"),"í","i"),"ó","o"),"ô","o"),"õ","o"),"ú","u"),"ç","c"),"-"," ")," ","")</f>
        <v/>
      </c>
      <c r="Z339">
        <f>IF($Z$2="","",IF(AND(ISNUMBER(SEARCH($Z$2,Y339)),OR($Z$3="",ISNUMBER(SEARCH($Z$3,Y339))),OR($Z$4="",ISNUMBER(SEARCH($Z$4,Y339)))),MAX($Z$7:Z338)+1,""))</f>
        <v/>
      </c>
    </row>
    <row r="340">
      <c r="Y340">
        <f>SUBSTITUTE(SUBSTITUTE(SUBSTITUTE(SUBSTITUTE(SUBSTITUTE(SUBSTITUTE(SUBSTITUTE(SUBSTITUTE(SUBSTITUTE(SUBSTITUTE(SUBSTITUTE(SUBSTITUTE(SUBSTITUTE(SUBSTITUTE(LOWER('Base de Preços'!B334&amp;" "&amp;'Base de Preços'!C334&amp;" "&amp;'Base de Preços'!D334),"á","a"),"à","a"),"ã","a"),"â","a"),"é","e"),"ê","e"),"í","i"),"ó","o"),"ô","o"),"õ","o"),"ú","u"),"ç","c"),"-"," ")," ","")</f>
        <v/>
      </c>
      <c r="Z340">
        <f>IF($Z$2="","",IF(AND(ISNUMBER(SEARCH($Z$2,Y340)),OR($Z$3="",ISNUMBER(SEARCH($Z$3,Y340))),OR($Z$4="",ISNUMBER(SEARCH($Z$4,Y340)))),MAX($Z$7:Z339)+1,""))</f>
        <v/>
      </c>
    </row>
    <row r="341">
      <c r="Y341">
        <f>SUBSTITUTE(SUBSTITUTE(SUBSTITUTE(SUBSTITUTE(SUBSTITUTE(SUBSTITUTE(SUBSTITUTE(SUBSTITUTE(SUBSTITUTE(SUBSTITUTE(SUBSTITUTE(SUBSTITUTE(SUBSTITUTE(SUBSTITUTE(LOWER('Base de Preços'!B335&amp;" "&amp;'Base de Preços'!C335&amp;" "&amp;'Base de Preços'!D335),"á","a"),"à","a"),"ã","a"),"â","a"),"é","e"),"ê","e"),"í","i"),"ó","o"),"ô","o"),"õ","o"),"ú","u"),"ç","c"),"-"," ")," ","")</f>
        <v/>
      </c>
      <c r="Z341">
        <f>IF($Z$2="","",IF(AND(ISNUMBER(SEARCH($Z$2,Y341)),OR($Z$3="",ISNUMBER(SEARCH($Z$3,Y341))),OR($Z$4="",ISNUMBER(SEARCH($Z$4,Y341)))),MAX($Z$7:Z340)+1,""))</f>
        <v/>
      </c>
    </row>
    <row r="342">
      <c r="Y342">
        <f>SUBSTITUTE(SUBSTITUTE(SUBSTITUTE(SUBSTITUTE(SUBSTITUTE(SUBSTITUTE(SUBSTITUTE(SUBSTITUTE(SUBSTITUTE(SUBSTITUTE(SUBSTITUTE(SUBSTITUTE(SUBSTITUTE(SUBSTITUTE(LOWER('Base de Preços'!B336&amp;" "&amp;'Base de Preços'!C336&amp;" "&amp;'Base de Preços'!D336),"á","a"),"à","a"),"ã","a"),"â","a"),"é","e"),"ê","e"),"í","i"),"ó","o"),"ô","o"),"õ","o"),"ú","u"),"ç","c"),"-"," ")," ","")</f>
        <v/>
      </c>
      <c r="Z342">
        <f>IF($Z$2="","",IF(AND(ISNUMBER(SEARCH($Z$2,Y342)),OR($Z$3="",ISNUMBER(SEARCH($Z$3,Y342))),OR($Z$4="",ISNUMBER(SEARCH($Z$4,Y342)))),MAX($Z$7:Z341)+1,""))</f>
        <v/>
      </c>
    </row>
    <row r="343">
      <c r="Y343">
        <f>SUBSTITUTE(SUBSTITUTE(SUBSTITUTE(SUBSTITUTE(SUBSTITUTE(SUBSTITUTE(SUBSTITUTE(SUBSTITUTE(SUBSTITUTE(SUBSTITUTE(SUBSTITUTE(SUBSTITUTE(SUBSTITUTE(SUBSTITUTE(LOWER('Base de Preços'!B337&amp;" "&amp;'Base de Preços'!C337&amp;" "&amp;'Base de Preços'!D337),"á","a"),"à","a"),"ã","a"),"â","a"),"é","e"),"ê","e"),"í","i"),"ó","o"),"ô","o"),"õ","o"),"ú","u"),"ç","c"),"-"," ")," ","")</f>
        <v/>
      </c>
      <c r="Z343">
        <f>IF($Z$2="","",IF(AND(ISNUMBER(SEARCH($Z$2,Y343)),OR($Z$3="",ISNUMBER(SEARCH($Z$3,Y343))),OR($Z$4="",ISNUMBER(SEARCH($Z$4,Y343)))),MAX($Z$7:Z342)+1,""))</f>
        <v/>
      </c>
    </row>
    <row r="344">
      <c r="Y344">
        <f>SUBSTITUTE(SUBSTITUTE(SUBSTITUTE(SUBSTITUTE(SUBSTITUTE(SUBSTITUTE(SUBSTITUTE(SUBSTITUTE(SUBSTITUTE(SUBSTITUTE(SUBSTITUTE(SUBSTITUTE(SUBSTITUTE(SUBSTITUTE(LOWER('Base de Preços'!B338&amp;" "&amp;'Base de Preços'!C338&amp;" "&amp;'Base de Preços'!D338),"á","a"),"à","a"),"ã","a"),"â","a"),"é","e"),"ê","e"),"í","i"),"ó","o"),"ô","o"),"õ","o"),"ú","u"),"ç","c"),"-"," ")," ","")</f>
        <v/>
      </c>
      <c r="Z344">
        <f>IF($Z$2="","",IF(AND(ISNUMBER(SEARCH($Z$2,Y344)),OR($Z$3="",ISNUMBER(SEARCH($Z$3,Y344))),OR($Z$4="",ISNUMBER(SEARCH($Z$4,Y344)))),MAX($Z$7:Z343)+1,""))</f>
        <v/>
      </c>
    </row>
    <row r="345">
      <c r="Y345">
        <f>SUBSTITUTE(SUBSTITUTE(SUBSTITUTE(SUBSTITUTE(SUBSTITUTE(SUBSTITUTE(SUBSTITUTE(SUBSTITUTE(SUBSTITUTE(SUBSTITUTE(SUBSTITUTE(SUBSTITUTE(SUBSTITUTE(SUBSTITUTE(LOWER('Base de Preços'!B339&amp;" "&amp;'Base de Preços'!C339&amp;" "&amp;'Base de Preços'!D339),"á","a"),"à","a"),"ã","a"),"â","a"),"é","e"),"ê","e"),"í","i"),"ó","o"),"ô","o"),"õ","o"),"ú","u"),"ç","c"),"-"," ")," ","")</f>
        <v/>
      </c>
      <c r="Z345">
        <f>IF($Z$2="","",IF(AND(ISNUMBER(SEARCH($Z$2,Y345)),OR($Z$3="",ISNUMBER(SEARCH($Z$3,Y345))),OR($Z$4="",ISNUMBER(SEARCH($Z$4,Y345)))),MAX($Z$7:Z344)+1,""))</f>
        <v/>
      </c>
    </row>
    <row r="346">
      <c r="Y346">
        <f>SUBSTITUTE(SUBSTITUTE(SUBSTITUTE(SUBSTITUTE(SUBSTITUTE(SUBSTITUTE(SUBSTITUTE(SUBSTITUTE(SUBSTITUTE(SUBSTITUTE(SUBSTITUTE(SUBSTITUTE(SUBSTITUTE(SUBSTITUTE(LOWER('Base de Preços'!B340&amp;" "&amp;'Base de Preços'!C340&amp;" "&amp;'Base de Preços'!D340),"á","a"),"à","a"),"ã","a"),"â","a"),"é","e"),"ê","e"),"í","i"),"ó","o"),"ô","o"),"õ","o"),"ú","u"),"ç","c"),"-"," ")," ","")</f>
        <v/>
      </c>
      <c r="Z346">
        <f>IF($Z$2="","",IF(AND(ISNUMBER(SEARCH($Z$2,Y346)),OR($Z$3="",ISNUMBER(SEARCH($Z$3,Y346))),OR($Z$4="",ISNUMBER(SEARCH($Z$4,Y346)))),MAX($Z$7:Z345)+1,""))</f>
        <v/>
      </c>
    </row>
    <row r="347">
      <c r="Y347">
        <f>SUBSTITUTE(SUBSTITUTE(SUBSTITUTE(SUBSTITUTE(SUBSTITUTE(SUBSTITUTE(SUBSTITUTE(SUBSTITUTE(SUBSTITUTE(SUBSTITUTE(SUBSTITUTE(SUBSTITUTE(SUBSTITUTE(SUBSTITUTE(LOWER('Base de Preços'!B341&amp;" "&amp;'Base de Preços'!C341&amp;" "&amp;'Base de Preços'!D341),"á","a"),"à","a"),"ã","a"),"â","a"),"é","e"),"ê","e"),"í","i"),"ó","o"),"ô","o"),"õ","o"),"ú","u"),"ç","c"),"-"," ")," ","")</f>
        <v/>
      </c>
      <c r="Z347">
        <f>IF($Z$2="","",IF(AND(ISNUMBER(SEARCH($Z$2,Y347)),OR($Z$3="",ISNUMBER(SEARCH($Z$3,Y347))),OR($Z$4="",ISNUMBER(SEARCH($Z$4,Y347)))),MAX($Z$7:Z346)+1,""))</f>
        <v/>
      </c>
    </row>
    <row r="348">
      <c r="Y348">
        <f>SUBSTITUTE(SUBSTITUTE(SUBSTITUTE(SUBSTITUTE(SUBSTITUTE(SUBSTITUTE(SUBSTITUTE(SUBSTITUTE(SUBSTITUTE(SUBSTITUTE(SUBSTITUTE(SUBSTITUTE(SUBSTITUTE(SUBSTITUTE(LOWER('Base de Preços'!B342&amp;" "&amp;'Base de Preços'!C342&amp;" "&amp;'Base de Preços'!D342),"á","a"),"à","a"),"ã","a"),"â","a"),"é","e"),"ê","e"),"í","i"),"ó","o"),"ô","o"),"õ","o"),"ú","u"),"ç","c"),"-"," ")," ","")</f>
        <v/>
      </c>
      <c r="Z348">
        <f>IF($Z$2="","",IF(AND(ISNUMBER(SEARCH($Z$2,Y348)),OR($Z$3="",ISNUMBER(SEARCH($Z$3,Y348))),OR($Z$4="",ISNUMBER(SEARCH($Z$4,Y348)))),MAX($Z$7:Z347)+1,""))</f>
        <v/>
      </c>
    </row>
    <row r="349">
      <c r="Y349">
        <f>SUBSTITUTE(SUBSTITUTE(SUBSTITUTE(SUBSTITUTE(SUBSTITUTE(SUBSTITUTE(SUBSTITUTE(SUBSTITUTE(SUBSTITUTE(SUBSTITUTE(SUBSTITUTE(SUBSTITUTE(SUBSTITUTE(SUBSTITUTE(LOWER('Base de Preços'!B343&amp;" "&amp;'Base de Preços'!C343&amp;" "&amp;'Base de Preços'!D343),"á","a"),"à","a"),"ã","a"),"â","a"),"é","e"),"ê","e"),"í","i"),"ó","o"),"ô","o"),"õ","o"),"ú","u"),"ç","c"),"-"," ")," ","")</f>
        <v/>
      </c>
      <c r="Z349">
        <f>IF($Z$2="","",IF(AND(ISNUMBER(SEARCH($Z$2,Y349)),OR($Z$3="",ISNUMBER(SEARCH($Z$3,Y349))),OR($Z$4="",ISNUMBER(SEARCH($Z$4,Y349)))),MAX($Z$7:Z348)+1,""))</f>
        <v/>
      </c>
    </row>
    <row r="350">
      <c r="Y350">
        <f>SUBSTITUTE(SUBSTITUTE(SUBSTITUTE(SUBSTITUTE(SUBSTITUTE(SUBSTITUTE(SUBSTITUTE(SUBSTITUTE(SUBSTITUTE(SUBSTITUTE(SUBSTITUTE(SUBSTITUTE(SUBSTITUTE(SUBSTITUTE(LOWER('Base de Preços'!B344&amp;" "&amp;'Base de Preços'!C344&amp;" "&amp;'Base de Preços'!D344),"á","a"),"à","a"),"ã","a"),"â","a"),"é","e"),"ê","e"),"í","i"),"ó","o"),"ô","o"),"õ","o"),"ú","u"),"ç","c"),"-"," ")," ","")</f>
        <v/>
      </c>
      <c r="Z350">
        <f>IF($Z$2="","",IF(AND(ISNUMBER(SEARCH($Z$2,Y350)),OR($Z$3="",ISNUMBER(SEARCH($Z$3,Y350))),OR($Z$4="",ISNUMBER(SEARCH($Z$4,Y350)))),MAX($Z$7:Z349)+1,""))</f>
        <v/>
      </c>
    </row>
    <row r="351">
      <c r="Y351">
        <f>SUBSTITUTE(SUBSTITUTE(SUBSTITUTE(SUBSTITUTE(SUBSTITUTE(SUBSTITUTE(SUBSTITUTE(SUBSTITUTE(SUBSTITUTE(SUBSTITUTE(SUBSTITUTE(SUBSTITUTE(SUBSTITUTE(SUBSTITUTE(LOWER('Base de Preços'!B345&amp;" "&amp;'Base de Preços'!C345&amp;" "&amp;'Base de Preços'!D345),"á","a"),"à","a"),"ã","a"),"â","a"),"é","e"),"ê","e"),"í","i"),"ó","o"),"ô","o"),"õ","o"),"ú","u"),"ç","c"),"-"," ")," ","")</f>
        <v/>
      </c>
      <c r="Z351">
        <f>IF($Z$2="","",IF(AND(ISNUMBER(SEARCH($Z$2,Y351)),OR($Z$3="",ISNUMBER(SEARCH($Z$3,Y351))),OR($Z$4="",ISNUMBER(SEARCH($Z$4,Y351)))),MAX($Z$7:Z350)+1,""))</f>
        <v/>
      </c>
    </row>
    <row r="352">
      <c r="Y352">
        <f>SUBSTITUTE(SUBSTITUTE(SUBSTITUTE(SUBSTITUTE(SUBSTITUTE(SUBSTITUTE(SUBSTITUTE(SUBSTITUTE(SUBSTITUTE(SUBSTITUTE(SUBSTITUTE(SUBSTITUTE(SUBSTITUTE(SUBSTITUTE(LOWER('Base de Preços'!B346&amp;" "&amp;'Base de Preços'!C346&amp;" "&amp;'Base de Preços'!D346),"á","a"),"à","a"),"ã","a"),"â","a"),"é","e"),"ê","e"),"í","i"),"ó","o"),"ô","o"),"õ","o"),"ú","u"),"ç","c"),"-"," ")," ","")</f>
        <v/>
      </c>
      <c r="Z352">
        <f>IF($Z$2="","",IF(AND(ISNUMBER(SEARCH($Z$2,Y352)),OR($Z$3="",ISNUMBER(SEARCH($Z$3,Y352))),OR($Z$4="",ISNUMBER(SEARCH($Z$4,Y352)))),MAX($Z$7:Z351)+1,""))</f>
        <v/>
      </c>
    </row>
    <row r="353">
      <c r="Y353">
        <f>SUBSTITUTE(SUBSTITUTE(SUBSTITUTE(SUBSTITUTE(SUBSTITUTE(SUBSTITUTE(SUBSTITUTE(SUBSTITUTE(SUBSTITUTE(SUBSTITUTE(SUBSTITUTE(SUBSTITUTE(SUBSTITUTE(SUBSTITUTE(LOWER('Base de Preços'!B347&amp;" "&amp;'Base de Preços'!C347&amp;" "&amp;'Base de Preços'!D347),"á","a"),"à","a"),"ã","a"),"â","a"),"é","e"),"ê","e"),"í","i"),"ó","o"),"ô","o"),"õ","o"),"ú","u"),"ç","c"),"-"," ")," ","")</f>
        <v/>
      </c>
      <c r="Z353">
        <f>IF($Z$2="","",IF(AND(ISNUMBER(SEARCH($Z$2,Y353)),OR($Z$3="",ISNUMBER(SEARCH($Z$3,Y353))),OR($Z$4="",ISNUMBER(SEARCH($Z$4,Y353)))),MAX($Z$7:Z352)+1,""))</f>
        <v/>
      </c>
    </row>
    <row r="354">
      <c r="Y354">
        <f>SUBSTITUTE(SUBSTITUTE(SUBSTITUTE(SUBSTITUTE(SUBSTITUTE(SUBSTITUTE(SUBSTITUTE(SUBSTITUTE(SUBSTITUTE(SUBSTITUTE(SUBSTITUTE(SUBSTITUTE(SUBSTITUTE(SUBSTITUTE(LOWER('Base de Preços'!B348&amp;" "&amp;'Base de Preços'!C348&amp;" "&amp;'Base de Preços'!D348),"á","a"),"à","a"),"ã","a"),"â","a"),"é","e"),"ê","e"),"í","i"),"ó","o"),"ô","o"),"õ","o"),"ú","u"),"ç","c"),"-"," ")," ","")</f>
        <v/>
      </c>
      <c r="Z354">
        <f>IF($Z$2="","",IF(AND(ISNUMBER(SEARCH($Z$2,Y354)),OR($Z$3="",ISNUMBER(SEARCH($Z$3,Y354))),OR($Z$4="",ISNUMBER(SEARCH($Z$4,Y354)))),MAX($Z$7:Z353)+1,""))</f>
        <v/>
      </c>
    </row>
    <row r="355">
      <c r="Y355">
        <f>SUBSTITUTE(SUBSTITUTE(SUBSTITUTE(SUBSTITUTE(SUBSTITUTE(SUBSTITUTE(SUBSTITUTE(SUBSTITUTE(SUBSTITUTE(SUBSTITUTE(SUBSTITUTE(SUBSTITUTE(SUBSTITUTE(SUBSTITUTE(LOWER('Base de Preços'!B349&amp;" "&amp;'Base de Preços'!C349&amp;" "&amp;'Base de Preços'!D349),"á","a"),"à","a"),"ã","a"),"â","a"),"é","e"),"ê","e"),"í","i"),"ó","o"),"ô","o"),"õ","o"),"ú","u"),"ç","c"),"-"," ")," ","")</f>
        <v/>
      </c>
      <c r="Z355">
        <f>IF($Z$2="","",IF(AND(ISNUMBER(SEARCH($Z$2,Y355)),OR($Z$3="",ISNUMBER(SEARCH($Z$3,Y355))),OR($Z$4="",ISNUMBER(SEARCH($Z$4,Y355)))),MAX($Z$7:Z354)+1,""))</f>
        <v/>
      </c>
    </row>
    <row r="356">
      <c r="Y356">
        <f>SUBSTITUTE(SUBSTITUTE(SUBSTITUTE(SUBSTITUTE(SUBSTITUTE(SUBSTITUTE(SUBSTITUTE(SUBSTITUTE(SUBSTITUTE(SUBSTITUTE(SUBSTITUTE(SUBSTITUTE(SUBSTITUTE(SUBSTITUTE(LOWER('Base de Preços'!B350&amp;" "&amp;'Base de Preços'!C350&amp;" "&amp;'Base de Preços'!D350),"á","a"),"à","a"),"ã","a"),"â","a"),"é","e"),"ê","e"),"í","i"),"ó","o"),"ô","o"),"õ","o"),"ú","u"),"ç","c"),"-"," ")," ","")</f>
        <v/>
      </c>
      <c r="Z356">
        <f>IF($Z$2="","",IF(AND(ISNUMBER(SEARCH($Z$2,Y356)),OR($Z$3="",ISNUMBER(SEARCH($Z$3,Y356))),OR($Z$4="",ISNUMBER(SEARCH($Z$4,Y356)))),MAX($Z$7:Z355)+1,""))</f>
        <v/>
      </c>
    </row>
    <row r="357">
      <c r="Y357">
        <f>SUBSTITUTE(SUBSTITUTE(SUBSTITUTE(SUBSTITUTE(SUBSTITUTE(SUBSTITUTE(SUBSTITUTE(SUBSTITUTE(SUBSTITUTE(SUBSTITUTE(SUBSTITUTE(SUBSTITUTE(SUBSTITUTE(SUBSTITUTE(LOWER('Base de Preços'!B351&amp;" "&amp;'Base de Preços'!C351&amp;" "&amp;'Base de Preços'!D351),"á","a"),"à","a"),"ã","a"),"â","a"),"é","e"),"ê","e"),"í","i"),"ó","o"),"ô","o"),"õ","o"),"ú","u"),"ç","c"),"-"," ")," ","")</f>
        <v/>
      </c>
      <c r="Z357">
        <f>IF($Z$2="","",IF(AND(ISNUMBER(SEARCH($Z$2,Y357)),OR($Z$3="",ISNUMBER(SEARCH($Z$3,Y357))),OR($Z$4="",ISNUMBER(SEARCH($Z$4,Y357)))),MAX($Z$7:Z356)+1,""))</f>
        <v/>
      </c>
    </row>
    <row r="358">
      <c r="Y358">
        <f>SUBSTITUTE(SUBSTITUTE(SUBSTITUTE(SUBSTITUTE(SUBSTITUTE(SUBSTITUTE(SUBSTITUTE(SUBSTITUTE(SUBSTITUTE(SUBSTITUTE(SUBSTITUTE(SUBSTITUTE(SUBSTITUTE(SUBSTITUTE(LOWER('Base de Preços'!B352&amp;" "&amp;'Base de Preços'!C352&amp;" "&amp;'Base de Preços'!D352),"á","a"),"à","a"),"ã","a"),"â","a"),"é","e"),"ê","e"),"í","i"),"ó","o"),"ô","o"),"õ","o"),"ú","u"),"ç","c"),"-"," ")," ","")</f>
        <v/>
      </c>
      <c r="Z358">
        <f>IF($Z$2="","",IF(AND(ISNUMBER(SEARCH($Z$2,Y358)),OR($Z$3="",ISNUMBER(SEARCH($Z$3,Y358))),OR($Z$4="",ISNUMBER(SEARCH($Z$4,Y358)))),MAX($Z$7:Z357)+1,""))</f>
        <v/>
      </c>
    </row>
    <row r="359">
      <c r="Y359">
        <f>SUBSTITUTE(SUBSTITUTE(SUBSTITUTE(SUBSTITUTE(SUBSTITUTE(SUBSTITUTE(SUBSTITUTE(SUBSTITUTE(SUBSTITUTE(SUBSTITUTE(SUBSTITUTE(SUBSTITUTE(SUBSTITUTE(SUBSTITUTE(LOWER('Base de Preços'!B353&amp;" "&amp;'Base de Preços'!C353&amp;" "&amp;'Base de Preços'!D353),"á","a"),"à","a"),"ã","a"),"â","a"),"é","e"),"ê","e"),"í","i"),"ó","o"),"ô","o"),"õ","o"),"ú","u"),"ç","c"),"-"," ")," ","")</f>
        <v/>
      </c>
      <c r="Z359">
        <f>IF($Z$2="","",IF(AND(ISNUMBER(SEARCH($Z$2,Y359)),OR($Z$3="",ISNUMBER(SEARCH($Z$3,Y359))),OR($Z$4="",ISNUMBER(SEARCH($Z$4,Y359)))),MAX($Z$7:Z358)+1,""))</f>
        <v/>
      </c>
    </row>
    <row r="360">
      <c r="Y360">
        <f>SUBSTITUTE(SUBSTITUTE(SUBSTITUTE(SUBSTITUTE(SUBSTITUTE(SUBSTITUTE(SUBSTITUTE(SUBSTITUTE(SUBSTITUTE(SUBSTITUTE(SUBSTITUTE(SUBSTITUTE(SUBSTITUTE(SUBSTITUTE(LOWER('Base de Preços'!B354&amp;" "&amp;'Base de Preços'!C354&amp;" "&amp;'Base de Preços'!D354),"á","a"),"à","a"),"ã","a"),"â","a"),"é","e"),"ê","e"),"í","i"),"ó","o"),"ô","o"),"õ","o"),"ú","u"),"ç","c"),"-"," ")," ","")</f>
        <v/>
      </c>
      <c r="Z360">
        <f>IF($Z$2="","",IF(AND(ISNUMBER(SEARCH($Z$2,Y360)),OR($Z$3="",ISNUMBER(SEARCH($Z$3,Y360))),OR($Z$4="",ISNUMBER(SEARCH($Z$4,Y360)))),MAX($Z$7:Z359)+1,""))</f>
        <v/>
      </c>
    </row>
    <row r="361">
      <c r="Y361">
        <f>SUBSTITUTE(SUBSTITUTE(SUBSTITUTE(SUBSTITUTE(SUBSTITUTE(SUBSTITUTE(SUBSTITUTE(SUBSTITUTE(SUBSTITUTE(SUBSTITUTE(SUBSTITUTE(SUBSTITUTE(SUBSTITUTE(SUBSTITUTE(LOWER('Base de Preços'!B355&amp;" "&amp;'Base de Preços'!C355&amp;" "&amp;'Base de Preços'!D355),"á","a"),"à","a"),"ã","a"),"â","a"),"é","e"),"ê","e"),"í","i"),"ó","o"),"ô","o"),"õ","o"),"ú","u"),"ç","c"),"-"," ")," ","")</f>
        <v/>
      </c>
      <c r="Z361">
        <f>IF($Z$2="","",IF(AND(ISNUMBER(SEARCH($Z$2,Y361)),OR($Z$3="",ISNUMBER(SEARCH($Z$3,Y361))),OR($Z$4="",ISNUMBER(SEARCH($Z$4,Y361)))),MAX($Z$7:Z360)+1,""))</f>
        <v/>
      </c>
    </row>
    <row r="362">
      <c r="Y362">
        <f>SUBSTITUTE(SUBSTITUTE(SUBSTITUTE(SUBSTITUTE(SUBSTITUTE(SUBSTITUTE(SUBSTITUTE(SUBSTITUTE(SUBSTITUTE(SUBSTITUTE(SUBSTITUTE(SUBSTITUTE(SUBSTITUTE(SUBSTITUTE(LOWER('Base de Preços'!B356&amp;" "&amp;'Base de Preços'!C356&amp;" "&amp;'Base de Preços'!D356),"á","a"),"à","a"),"ã","a"),"â","a"),"é","e"),"ê","e"),"í","i"),"ó","o"),"ô","o"),"õ","o"),"ú","u"),"ç","c"),"-"," ")," ","")</f>
        <v/>
      </c>
      <c r="Z362">
        <f>IF($Z$2="","",IF(AND(ISNUMBER(SEARCH($Z$2,Y362)),OR($Z$3="",ISNUMBER(SEARCH($Z$3,Y362))),OR($Z$4="",ISNUMBER(SEARCH($Z$4,Y362)))),MAX($Z$7:Z361)+1,""))</f>
        <v/>
      </c>
    </row>
    <row r="363">
      <c r="Y363">
        <f>SUBSTITUTE(SUBSTITUTE(SUBSTITUTE(SUBSTITUTE(SUBSTITUTE(SUBSTITUTE(SUBSTITUTE(SUBSTITUTE(SUBSTITUTE(SUBSTITUTE(SUBSTITUTE(SUBSTITUTE(SUBSTITUTE(SUBSTITUTE(LOWER('Base de Preços'!B357&amp;" "&amp;'Base de Preços'!C357&amp;" "&amp;'Base de Preços'!D357),"á","a"),"à","a"),"ã","a"),"â","a"),"é","e"),"ê","e"),"í","i"),"ó","o"),"ô","o"),"õ","o"),"ú","u"),"ç","c"),"-"," ")," ","")</f>
        <v/>
      </c>
      <c r="Z363">
        <f>IF($Z$2="","",IF(AND(ISNUMBER(SEARCH($Z$2,Y363)),OR($Z$3="",ISNUMBER(SEARCH($Z$3,Y363))),OR($Z$4="",ISNUMBER(SEARCH($Z$4,Y363)))),MAX($Z$7:Z362)+1,""))</f>
        <v/>
      </c>
    </row>
    <row r="364">
      <c r="Y364">
        <f>SUBSTITUTE(SUBSTITUTE(SUBSTITUTE(SUBSTITUTE(SUBSTITUTE(SUBSTITUTE(SUBSTITUTE(SUBSTITUTE(SUBSTITUTE(SUBSTITUTE(SUBSTITUTE(SUBSTITUTE(SUBSTITUTE(SUBSTITUTE(LOWER('Base de Preços'!B358&amp;" "&amp;'Base de Preços'!C358&amp;" "&amp;'Base de Preços'!D358),"á","a"),"à","a"),"ã","a"),"â","a"),"é","e"),"ê","e"),"í","i"),"ó","o"),"ô","o"),"õ","o"),"ú","u"),"ç","c"),"-"," ")," ","")</f>
        <v/>
      </c>
      <c r="Z364">
        <f>IF($Z$2="","",IF(AND(ISNUMBER(SEARCH($Z$2,Y364)),OR($Z$3="",ISNUMBER(SEARCH($Z$3,Y364))),OR($Z$4="",ISNUMBER(SEARCH($Z$4,Y364)))),MAX($Z$7:Z363)+1,""))</f>
        <v/>
      </c>
    </row>
    <row r="365">
      <c r="Y365">
        <f>SUBSTITUTE(SUBSTITUTE(SUBSTITUTE(SUBSTITUTE(SUBSTITUTE(SUBSTITUTE(SUBSTITUTE(SUBSTITUTE(SUBSTITUTE(SUBSTITUTE(SUBSTITUTE(SUBSTITUTE(SUBSTITUTE(SUBSTITUTE(LOWER('Base de Preços'!B359&amp;" "&amp;'Base de Preços'!C359&amp;" "&amp;'Base de Preços'!D359),"á","a"),"à","a"),"ã","a"),"â","a"),"é","e"),"ê","e"),"í","i"),"ó","o"),"ô","o"),"õ","o"),"ú","u"),"ç","c"),"-"," ")," ","")</f>
        <v/>
      </c>
      <c r="Z365">
        <f>IF($Z$2="","",IF(AND(ISNUMBER(SEARCH($Z$2,Y365)),OR($Z$3="",ISNUMBER(SEARCH($Z$3,Y365))),OR($Z$4="",ISNUMBER(SEARCH($Z$4,Y365)))),MAX($Z$7:Z364)+1,""))</f>
        <v/>
      </c>
    </row>
    <row r="366">
      <c r="Y366">
        <f>SUBSTITUTE(SUBSTITUTE(SUBSTITUTE(SUBSTITUTE(SUBSTITUTE(SUBSTITUTE(SUBSTITUTE(SUBSTITUTE(SUBSTITUTE(SUBSTITUTE(SUBSTITUTE(SUBSTITUTE(SUBSTITUTE(SUBSTITUTE(LOWER('Base de Preços'!B360&amp;" "&amp;'Base de Preços'!C360&amp;" "&amp;'Base de Preços'!D360),"á","a"),"à","a"),"ã","a"),"â","a"),"é","e"),"ê","e"),"í","i"),"ó","o"),"ô","o"),"õ","o"),"ú","u"),"ç","c"),"-"," ")," ","")</f>
        <v/>
      </c>
      <c r="Z366">
        <f>IF($Z$2="","",IF(AND(ISNUMBER(SEARCH($Z$2,Y366)),OR($Z$3="",ISNUMBER(SEARCH($Z$3,Y366))),OR($Z$4="",ISNUMBER(SEARCH($Z$4,Y366)))),MAX($Z$7:Z365)+1,""))</f>
        <v/>
      </c>
    </row>
    <row r="367">
      <c r="Y367">
        <f>SUBSTITUTE(SUBSTITUTE(SUBSTITUTE(SUBSTITUTE(SUBSTITUTE(SUBSTITUTE(SUBSTITUTE(SUBSTITUTE(SUBSTITUTE(SUBSTITUTE(SUBSTITUTE(SUBSTITUTE(SUBSTITUTE(SUBSTITUTE(LOWER('Base de Preços'!B361&amp;" "&amp;'Base de Preços'!C361&amp;" "&amp;'Base de Preços'!D361),"á","a"),"à","a"),"ã","a"),"â","a"),"é","e"),"ê","e"),"í","i"),"ó","o"),"ô","o"),"õ","o"),"ú","u"),"ç","c"),"-"," ")," ","")</f>
        <v/>
      </c>
      <c r="Z367">
        <f>IF($Z$2="","",IF(AND(ISNUMBER(SEARCH($Z$2,Y367)),OR($Z$3="",ISNUMBER(SEARCH($Z$3,Y367))),OR($Z$4="",ISNUMBER(SEARCH($Z$4,Y367)))),MAX($Z$7:Z366)+1,""))</f>
        <v/>
      </c>
    </row>
    <row r="368">
      <c r="Y368">
        <f>SUBSTITUTE(SUBSTITUTE(SUBSTITUTE(SUBSTITUTE(SUBSTITUTE(SUBSTITUTE(SUBSTITUTE(SUBSTITUTE(SUBSTITUTE(SUBSTITUTE(SUBSTITUTE(SUBSTITUTE(SUBSTITUTE(SUBSTITUTE(LOWER('Base de Preços'!B362&amp;" "&amp;'Base de Preços'!C362&amp;" "&amp;'Base de Preços'!D362),"á","a"),"à","a"),"ã","a"),"â","a"),"é","e"),"ê","e"),"í","i"),"ó","o"),"ô","o"),"õ","o"),"ú","u"),"ç","c"),"-"," ")," ","")</f>
        <v/>
      </c>
      <c r="Z368">
        <f>IF($Z$2="","",IF(AND(ISNUMBER(SEARCH($Z$2,Y368)),OR($Z$3="",ISNUMBER(SEARCH($Z$3,Y368))),OR($Z$4="",ISNUMBER(SEARCH($Z$4,Y368)))),MAX($Z$7:Z367)+1,""))</f>
        <v/>
      </c>
    </row>
    <row r="369">
      <c r="Y369">
        <f>SUBSTITUTE(SUBSTITUTE(SUBSTITUTE(SUBSTITUTE(SUBSTITUTE(SUBSTITUTE(SUBSTITUTE(SUBSTITUTE(SUBSTITUTE(SUBSTITUTE(SUBSTITUTE(SUBSTITUTE(SUBSTITUTE(SUBSTITUTE(LOWER('Base de Preços'!B363&amp;" "&amp;'Base de Preços'!C363&amp;" "&amp;'Base de Preços'!D363),"á","a"),"à","a"),"ã","a"),"â","a"),"é","e"),"ê","e"),"í","i"),"ó","o"),"ô","o"),"õ","o"),"ú","u"),"ç","c"),"-"," ")," ","")</f>
        <v/>
      </c>
      <c r="Z369">
        <f>IF($Z$2="","",IF(AND(ISNUMBER(SEARCH($Z$2,Y369)),OR($Z$3="",ISNUMBER(SEARCH($Z$3,Y369))),OR($Z$4="",ISNUMBER(SEARCH($Z$4,Y369)))),MAX($Z$7:Z368)+1,""))</f>
        <v/>
      </c>
    </row>
    <row r="370">
      <c r="Y370">
        <f>SUBSTITUTE(SUBSTITUTE(SUBSTITUTE(SUBSTITUTE(SUBSTITUTE(SUBSTITUTE(SUBSTITUTE(SUBSTITUTE(SUBSTITUTE(SUBSTITUTE(SUBSTITUTE(SUBSTITUTE(SUBSTITUTE(SUBSTITUTE(LOWER('Base de Preços'!B364&amp;" "&amp;'Base de Preços'!C364&amp;" "&amp;'Base de Preços'!D364),"á","a"),"à","a"),"ã","a"),"â","a"),"é","e"),"ê","e"),"í","i"),"ó","o"),"ô","o"),"õ","o"),"ú","u"),"ç","c"),"-"," ")," ","")</f>
        <v/>
      </c>
      <c r="Z370">
        <f>IF($Z$2="","",IF(AND(ISNUMBER(SEARCH($Z$2,Y370)),OR($Z$3="",ISNUMBER(SEARCH($Z$3,Y370))),OR($Z$4="",ISNUMBER(SEARCH($Z$4,Y370)))),MAX($Z$7:Z369)+1,""))</f>
        <v/>
      </c>
    </row>
    <row r="371">
      <c r="Y371">
        <f>SUBSTITUTE(SUBSTITUTE(SUBSTITUTE(SUBSTITUTE(SUBSTITUTE(SUBSTITUTE(SUBSTITUTE(SUBSTITUTE(SUBSTITUTE(SUBSTITUTE(SUBSTITUTE(SUBSTITUTE(SUBSTITUTE(SUBSTITUTE(LOWER('Base de Preços'!B365&amp;" "&amp;'Base de Preços'!C365&amp;" "&amp;'Base de Preços'!D365),"á","a"),"à","a"),"ã","a"),"â","a"),"é","e"),"ê","e"),"í","i"),"ó","o"),"ô","o"),"õ","o"),"ú","u"),"ç","c"),"-"," ")," ","")</f>
        <v/>
      </c>
      <c r="Z371">
        <f>IF($Z$2="","",IF(AND(ISNUMBER(SEARCH($Z$2,Y371)),OR($Z$3="",ISNUMBER(SEARCH($Z$3,Y371))),OR($Z$4="",ISNUMBER(SEARCH($Z$4,Y371)))),MAX($Z$7:Z370)+1,""))</f>
        <v/>
      </c>
    </row>
    <row r="372">
      <c r="Y372">
        <f>SUBSTITUTE(SUBSTITUTE(SUBSTITUTE(SUBSTITUTE(SUBSTITUTE(SUBSTITUTE(SUBSTITUTE(SUBSTITUTE(SUBSTITUTE(SUBSTITUTE(SUBSTITUTE(SUBSTITUTE(SUBSTITUTE(SUBSTITUTE(LOWER('Base de Preços'!B366&amp;" "&amp;'Base de Preços'!C366&amp;" "&amp;'Base de Preços'!D366),"á","a"),"à","a"),"ã","a"),"â","a"),"é","e"),"ê","e"),"í","i"),"ó","o"),"ô","o"),"õ","o"),"ú","u"),"ç","c"),"-"," ")," ","")</f>
        <v/>
      </c>
      <c r="Z372">
        <f>IF($Z$2="","",IF(AND(ISNUMBER(SEARCH($Z$2,Y372)),OR($Z$3="",ISNUMBER(SEARCH($Z$3,Y372))),OR($Z$4="",ISNUMBER(SEARCH($Z$4,Y372)))),MAX($Z$7:Z371)+1,""))</f>
        <v/>
      </c>
    </row>
    <row r="373">
      <c r="Y373">
        <f>SUBSTITUTE(SUBSTITUTE(SUBSTITUTE(SUBSTITUTE(SUBSTITUTE(SUBSTITUTE(SUBSTITUTE(SUBSTITUTE(SUBSTITUTE(SUBSTITUTE(SUBSTITUTE(SUBSTITUTE(SUBSTITUTE(SUBSTITUTE(LOWER('Base de Preços'!B367&amp;" "&amp;'Base de Preços'!C367&amp;" "&amp;'Base de Preços'!D367),"á","a"),"à","a"),"ã","a"),"â","a"),"é","e"),"ê","e"),"í","i"),"ó","o"),"ô","o"),"õ","o"),"ú","u"),"ç","c"),"-"," ")," ","")</f>
        <v/>
      </c>
      <c r="Z373">
        <f>IF($Z$2="","",IF(AND(ISNUMBER(SEARCH($Z$2,Y373)),OR($Z$3="",ISNUMBER(SEARCH($Z$3,Y373))),OR($Z$4="",ISNUMBER(SEARCH($Z$4,Y373)))),MAX($Z$7:Z372)+1,""))</f>
        <v/>
      </c>
    </row>
    <row r="374">
      <c r="Y374">
        <f>SUBSTITUTE(SUBSTITUTE(SUBSTITUTE(SUBSTITUTE(SUBSTITUTE(SUBSTITUTE(SUBSTITUTE(SUBSTITUTE(SUBSTITUTE(SUBSTITUTE(SUBSTITUTE(SUBSTITUTE(SUBSTITUTE(SUBSTITUTE(LOWER('Base de Preços'!B368&amp;" "&amp;'Base de Preços'!C368&amp;" "&amp;'Base de Preços'!D368),"á","a"),"à","a"),"ã","a"),"â","a"),"é","e"),"ê","e"),"í","i"),"ó","o"),"ô","o"),"õ","o"),"ú","u"),"ç","c"),"-"," ")," ","")</f>
        <v/>
      </c>
      <c r="Z374">
        <f>IF($Z$2="","",IF(AND(ISNUMBER(SEARCH($Z$2,Y374)),OR($Z$3="",ISNUMBER(SEARCH($Z$3,Y374))),OR($Z$4="",ISNUMBER(SEARCH($Z$4,Y374)))),MAX($Z$7:Z373)+1,""))</f>
        <v/>
      </c>
    </row>
    <row r="375">
      <c r="Y375">
        <f>SUBSTITUTE(SUBSTITUTE(SUBSTITUTE(SUBSTITUTE(SUBSTITUTE(SUBSTITUTE(SUBSTITUTE(SUBSTITUTE(SUBSTITUTE(SUBSTITUTE(SUBSTITUTE(SUBSTITUTE(SUBSTITUTE(SUBSTITUTE(LOWER('Base de Preços'!B369&amp;" "&amp;'Base de Preços'!C369&amp;" "&amp;'Base de Preços'!D369),"á","a"),"à","a"),"ã","a"),"â","a"),"é","e"),"ê","e"),"í","i"),"ó","o"),"ô","o"),"õ","o"),"ú","u"),"ç","c"),"-"," ")," ","")</f>
        <v/>
      </c>
      <c r="Z375">
        <f>IF($Z$2="","",IF(AND(ISNUMBER(SEARCH($Z$2,Y375)),OR($Z$3="",ISNUMBER(SEARCH($Z$3,Y375))),OR($Z$4="",ISNUMBER(SEARCH($Z$4,Y375)))),MAX($Z$7:Z374)+1,""))</f>
        <v/>
      </c>
    </row>
    <row r="376">
      <c r="Y376">
        <f>SUBSTITUTE(SUBSTITUTE(SUBSTITUTE(SUBSTITUTE(SUBSTITUTE(SUBSTITUTE(SUBSTITUTE(SUBSTITUTE(SUBSTITUTE(SUBSTITUTE(SUBSTITUTE(SUBSTITUTE(SUBSTITUTE(SUBSTITUTE(LOWER('Base de Preços'!B370&amp;" "&amp;'Base de Preços'!C370&amp;" "&amp;'Base de Preços'!D370),"á","a"),"à","a"),"ã","a"),"â","a"),"é","e"),"ê","e"),"í","i"),"ó","o"),"ô","o"),"õ","o"),"ú","u"),"ç","c"),"-"," ")," ","")</f>
        <v/>
      </c>
      <c r="Z376">
        <f>IF($Z$2="","",IF(AND(ISNUMBER(SEARCH($Z$2,Y376)),OR($Z$3="",ISNUMBER(SEARCH($Z$3,Y376))),OR($Z$4="",ISNUMBER(SEARCH($Z$4,Y376)))),MAX($Z$7:Z375)+1,""))</f>
        <v/>
      </c>
    </row>
    <row r="377">
      <c r="Y377">
        <f>SUBSTITUTE(SUBSTITUTE(SUBSTITUTE(SUBSTITUTE(SUBSTITUTE(SUBSTITUTE(SUBSTITUTE(SUBSTITUTE(SUBSTITUTE(SUBSTITUTE(SUBSTITUTE(SUBSTITUTE(SUBSTITUTE(SUBSTITUTE(LOWER('Base de Preços'!B371&amp;" "&amp;'Base de Preços'!C371&amp;" "&amp;'Base de Preços'!D371),"á","a"),"à","a"),"ã","a"),"â","a"),"é","e"),"ê","e"),"í","i"),"ó","o"),"ô","o"),"õ","o"),"ú","u"),"ç","c"),"-"," ")," ","")</f>
        <v/>
      </c>
      <c r="Z377">
        <f>IF($Z$2="","",IF(AND(ISNUMBER(SEARCH($Z$2,Y377)),OR($Z$3="",ISNUMBER(SEARCH($Z$3,Y377))),OR($Z$4="",ISNUMBER(SEARCH($Z$4,Y377)))),MAX($Z$7:Z376)+1,""))</f>
        <v/>
      </c>
    </row>
    <row r="378">
      <c r="Y378">
        <f>SUBSTITUTE(SUBSTITUTE(SUBSTITUTE(SUBSTITUTE(SUBSTITUTE(SUBSTITUTE(SUBSTITUTE(SUBSTITUTE(SUBSTITUTE(SUBSTITUTE(SUBSTITUTE(SUBSTITUTE(SUBSTITUTE(SUBSTITUTE(LOWER('Base de Preços'!B372&amp;" "&amp;'Base de Preços'!C372&amp;" "&amp;'Base de Preços'!D372),"á","a"),"à","a"),"ã","a"),"â","a"),"é","e"),"ê","e"),"í","i"),"ó","o"),"ô","o"),"õ","o"),"ú","u"),"ç","c"),"-"," ")," ","")</f>
        <v/>
      </c>
      <c r="Z378">
        <f>IF($Z$2="","",IF(AND(ISNUMBER(SEARCH($Z$2,Y378)),OR($Z$3="",ISNUMBER(SEARCH($Z$3,Y378))),OR($Z$4="",ISNUMBER(SEARCH($Z$4,Y378)))),MAX($Z$7:Z377)+1,""))</f>
        <v/>
      </c>
    </row>
    <row r="379">
      <c r="Y379">
        <f>SUBSTITUTE(SUBSTITUTE(SUBSTITUTE(SUBSTITUTE(SUBSTITUTE(SUBSTITUTE(SUBSTITUTE(SUBSTITUTE(SUBSTITUTE(SUBSTITUTE(SUBSTITUTE(SUBSTITUTE(SUBSTITUTE(SUBSTITUTE(LOWER('Base de Preços'!B373&amp;" "&amp;'Base de Preços'!C373&amp;" "&amp;'Base de Preços'!D373),"á","a"),"à","a"),"ã","a"),"â","a"),"é","e"),"ê","e"),"í","i"),"ó","o"),"ô","o"),"õ","o"),"ú","u"),"ç","c"),"-"," ")," ","")</f>
        <v/>
      </c>
      <c r="Z379">
        <f>IF($Z$2="","",IF(AND(ISNUMBER(SEARCH($Z$2,Y379)),OR($Z$3="",ISNUMBER(SEARCH($Z$3,Y379))),OR($Z$4="",ISNUMBER(SEARCH($Z$4,Y379)))),MAX($Z$7:Z378)+1,""))</f>
        <v/>
      </c>
    </row>
    <row r="380">
      <c r="Y380">
        <f>SUBSTITUTE(SUBSTITUTE(SUBSTITUTE(SUBSTITUTE(SUBSTITUTE(SUBSTITUTE(SUBSTITUTE(SUBSTITUTE(SUBSTITUTE(SUBSTITUTE(SUBSTITUTE(SUBSTITUTE(SUBSTITUTE(SUBSTITUTE(LOWER('Base de Preços'!B374&amp;" "&amp;'Base de Preços'!C374&amp;" "&amp;'Base de Preços'!D374),"á","a"),"à","a"),"ã","a"),"â","a"),"é","e"),"ê","e"),"í","i"),"ó","o"),"ô","o"),"õ","o"),"ú","u"),"ç","c"),"-"," ")," ","")</f>
        <v/>
      </c>
      <c r="Z380">
        <f>IF($Z$2="","",IF(AND(ISNUMBER(SEARCH($Z$2,Y380)),OR($Z$3="",ISNUMBER(SEARCH($Z$3,Y380))),OR($Z$4="",ISNUMBER(SEARCH($Z$4,Y380)))),MAX($Z$7:Z379)+1,""))</f>
        <v/>
      </c>
    </row>
    <row r="381">
      <c r="Y381">
        <f>SUBSTITUTE(SUBSTITUTE(SUBSTITUTE(SUBSTITUTE(SUBSTITUTE(SUBSTITUTE(SUBSTITUTE(SUBSTITUTE(SUBSTITUTE(SUBSTITUTE(SUBSTITUTE(SUBSTITUTE(SUBSTITUTE(SUBSTITUTE(LOWER('Base de Preços'!B375&amp;" "&amp;'Base de Preços'!C375&amp;" "&amp;'Base de Preços'!D375),"á","a"),"à","a"),"ã","a"),"â","a"),"é","e"),"ê","e"),"í","i"),"ó","o"),"ô","o"),"õ","o"),"ú","u"),"ç","c"),"-"," ")," ","")</f>
        <v/>
      </c>
      <c r="Z381">
        <f>IF($Z$2="","",IF(AND(ISNUMBER(SEARCH($Z$2,Y381)),OR($Z$3="",ISNUMBER(SEARCH($Z$3,Y381))),OR($Z$4="",ISNUMBER(SEARCH($Z$4,Y381)))),MAX($Z$7:Z380)+1,""))</f>
        <v/>
      </c>
    </row>
    <row r="382">
      <c r="Y382">
        <f>SUBSTITUTE(SUBSTITUTE(SUBSTITUTE(SUBSTITUTE(SUBSTITUTE(SUBSTITUTE(SUBSTITUTE(SUBSTITUTE(SUBSTITUTE(SUBSTITUTE(SUBSTITUTE(SUBSTITUTE(SUBSTITUTE(SUBSTITUTE(LOWER('Base de Preços'!B376&amp;" "&amp;'Base de Preços'!C376&amp;" "&amp;'Base de Preços'!D376),"á","a"),"à","a"),"ã","a"),"â","a"),"é","e"),"ê","e"),"í","i"),"ó","o"),"ô","o"),"õ","o"),"ú","u"),"ç","c"),"-"," ")," ","")</f>
        <v/>
      </c>
      <c r="Z382">
        <f>IF($Z$2="","",IF(AND(ISNUMBER(SEARCH($Z$2,Y382)),OR($Z$3="",ISNUMBER(SEARCH($Z$3,Y382))),OR($Z$4="",ISNUMBER(SEARCH($Z$4,Y382)))),MAX($Z$7:Z381)+1,""))</f>
        <v/>
      </c>
    </row>
    <row r="383">
      <c r="Y383">
        <f>SUBSTITUTE(SUBSTITUTE(SUBSTITUTE(SUBSTITUTE(SUBSTITUTE(SUBSTITUTE(SUBSTITUTE(SUBSTITUTE(SUBSTITUTE(SUBSTITUTE(SUBSTITUTE(SUBSTITUTE(SUBSTITUTE(SUBSTITUTE(LOWER('Base de Preços'!B377&amp;" "&amp;'Base de Preços'!C377&amp;" "&amp;'Base de Preços'!D377),"á","a"),"à","a"),"ã","a"),"â","a"),"é","e"),"ê","e"),"í","i"),"ó","o"),"ô","o"),"õ","o"),"ú","u"),"ç","c"),"-"," ")," ","")</f>
        <v/>
      </c>
      <c r="Z383">
        <f>IF($Z$2="","",IF(AND(ISNUMBER(SEARCH($Z$2,Y383)),OR($Z$3="",ISNUMBER(SEARCH($Z$3,Y383))),OR($Z$4="",ISNUMBER(SEARCH($Z$4,Y383)))),MAX($Z$7:Z382)+1,""))</f>
        <v/>
      </c>
    </row>
    <row r="384">
      <c r="Y384">
        <f>SUBSTITUTE(SUBSTITUTE(SUBSTITUTE(SUBSTITUTE(SUBSTITUTE(SUBSTITUTE(SUBSTITUTE(SUBSTITUTE(SUBSTITUTE(SUBSTITUTE(SUBSTITUTE(SUBSTITUTE(SUBSTITUTE(SUBSTITUTE(LOWER('Base de Preços'!B378&amp;" "&amp;'Base de Preços'!C378&amp;" "&amp;'Base de Preços'!D378),"á","a"),"à","a"),"ã","a"),"â","a"),"é","e"),"ê","e"),"í","i"),"ó","o"),"ô","o"),"õ","o"),"ú","u"),"ç","c"),"-"," ")," ","")</f>
        <v/>
      </c>
      <c r="Z384">
        <f>IF($Z$2="","",IF(AND(ISNUMBER(SEARCH($Z$2,Y384)),OR($Z$3="",ISNUMBER(SEARCH($Z$3,Y384))),OR($Z$4="",ISNUMBER(SEARCH($Z$4,Y384)))),MAX($Z$7:Z383)+1,""))</f>
        <v/>
      </c>
    </row>
    <row r="385">
      <c r="Y385">
        <f>SUBSTITUTE(SUBSTITUTE(SUBSTITUTE(SUBSTITUTE(SUBSTITUTE(SUBSTITUTE(SUBSTITUTE(SUBSTITUTE(SUBSTITUTE(SUBSTITUTE(SUBSTITUTE(SUBSTITUTE(SUBSTITUTE(SUBSTITUTE(LOWER('Base de Preços'!B379&amp;" "&amp;'Base de Preços'!C379&amp;" "&amp;'Base de Preços'!D379),"á","a"),"à","a"),"ã","a"),"â","a"),"é","e"),"ê","e"),"í","i"),"ó","o"),"ô","o"),"õ","o"),"ú","u"),"ç","c"),"-"," ")," ","")</f>
        <v/>
      </c>
      <c r="Z385">
        <f>IF($Z$2="","",IF(AND(ISNUMBER(SEARCH($Z$2,Y385)),OR($Z$3="",ISNUMBER(SEARCH($Z$3,Y385))),OR($Z$4="",ISNUMBER(SEARCH($Z$4,Y385)))),MAX($Z$7:Z384)+1,""))</f>
        <v/>
      </c>
    </row>
    <row r="386">
      <c r="Y386">
        <f>SUBSTITUTE(SUBSTITUTE(SUBSTITUTE(SUBSTITUTE(SUBSTITUTE(SUBSTITUTE(SUBSTITUTE(SUBSTITUTE(SUBSTITUTE(SUBSTITUTE(SUBSTITUTE(SUBSTITUTE(SUBSTITUTE(SUBSTITUTE(LOWER('Base de Preços'!B380&amp;" "&amp;'Base de Preços'!C380&amp;" "&amp;'Base de Preços'!D380),"á","a"),"à","a"),"ã","a"),"â","a"),"é","e"),"ê","e"),"í","i"),"ó","o"),"ô","o"),"õ","o"),"ú","u"),"ç","c"),"-"," ")," ","")</f>
        <v/>
      </c>
      <c r="Z386">
        <f>IF($Z$2="","",IF(AND(ISNUMBER(SEARCH($Z$2,Y386)),OR($Z$3="",ISNUMBER(SEARCH($Z$3,Y386))),OR($Z$4="",ISNUMBER(SEARCH($Z$4,Y386)))),MAX($Z$7:Z385)+1,""))</f>
        <v/>
      </c>
    </row>
    <row r="387">
      <c r="Y387">
        <f>SUBSTITUTE(SUBSTITUTE(SUBSTITUTE(SUBSTITUTE(SUBSTITUTE(SUBSTITUTE(SUBSTITUTE(SUBSTITUTE(SUBSTITUTE(SUBSTITUTE(SUBSTITUTE(SUBSTITUTE(SUBSTITUTE(SUBSTITUTE(LOWER('Base de Preços'!B381&amp;" "&amp;'Base de Preços'!C381&amp;" "&amp;'Base de Preços'!D381),"á","a"),"à","a"),"ã","a"),"â","a"),"é","e"),"ê","e"),"í","i"),"ó","o"),"ô","o"),"õ","o"),"ú","u"),"ç","c"),"-"," ")," ","")</f>
        <v/>
      </c>
      <c r="Z387">
        <f>IF($Z$2="","",IF(AND(ISNUMBER(SEARCH($Z$2,Y387)),OR($Z$3="",ISNUMBER(SEARCH($Z$3,Y387))),OR($Z$4="",ISNUMBER(SEARCH($Z$4,Y387)))),MAX($Z$7:Z386)+1,""))</f>
        <v/>
      </c>
    </row>
    <row r="388">
      <c r="Y388">
        <f>SUBSTITUTE(SUBSTITUTE(SUBSTITUTE(SUBSTITUTE(SUBSTITUTE(SUBSTITUTE(SUBSTITUTE(SUBSTITUTE(SUBSTITUTE(SUBSTITUTE(SUBSTITUTE(SUBSTITUTE(SUBSTITUTE(SUBSTITUTE(LOWER('Base de Preços'!B382&amp;" "&amp;'Base de Preços'!C382&amp;" "&amp;'Base de Preços'!D382),"á","a"),"à","a"),"ã","a"),"â","a"),"é","e"),"ê","e"),"í","i"),"ó","o"),"ô","o"),"õ","o"),"ú","u"),"ç","c"),"-"," ")," ","")</f>
        <v/>
      </c>
      <c r="Z388">
        <f>IF($Z$2="","",IF(AND(ISNUMBER(SEARCH($Z$2,Y388)),OR($Z$3="",ISNUMBER(SEARCH($Z$3,Y388))),OR($Z$4="",ISNUMBER(SEARCH($Z$4,Y388)))),MAX($Z$7:Z387)+1,""))</f>
        <v/>
      </c>
    </row>
    <row r="389">
      <c r="Y389">
        <f>SUBSTITUTE(SUBSTITUTE(SUBSTITUTE(SUBSTITUTE(SUBSTITUTE(SUBSTITUTE(SUBSTITUTE(SUBSTITUTE(SUBSTITUTE(SUBSTITUTE(SUBSTITUTE(SUBSTITUTE(SUBSTITUTE(SUBSTITUTE(LOWER('Base de Preços'!B383&amp;" "&amp;'Base de Preços'!C383&amp;" "&amp;'Base de Preços'!D383),"á","a"),"à","a"),"ã","a"),"â","a"),"é","e"),"ê","e"),"í","i"),"ó","o"),"ô","o"),"õ","o"),"ú","u"),"ç","c"),"-"," ")," ","")</f>
        <v/>
      </c>
      <c r="Z389">
        <f>IF($Z$2="","",IF(AND(ISNUMBER(SEARCH($Z$2,Y389)),OR($Z$3="",ISNUMBER(SEARCH($Z$3,Y389))),OR($Z$4="",ISNUMBER(SEARCH($Z$4,Y389)))),MAX($Z$7:Z388)+1,""))</f>
        <v/>
      </c>
    </row>
    <row r="390">
      <c r="Y390">
        <f>SUBSTITUTE(SUBSTITUTE(SUBSTITUTE(SUBSTITUTE(SUBSTITUTE(SUBSTITUTE(SUBSTITUTE(SUBSTITUTE(SUBSTITUTE(SUBSTITUTE(SUBSTITUTE(SUBSTITUTE(SUBSTITUTE(SUBSTITUTE(LOWER('Base de Preços'!B384&amp;" "&amp;'Base de Preços'!C384&amp;" "&amp;'Base de Preços'!D384),"á","a"),"à","a"),"ã","a"),"â","a"),"é","e"),"ê","e"),"í","i"),"ó","o"),"ô","o"),"õ","o"),"ú","u"),"ç","c"),"-"," ")," ","")</f>
        <v/>
      </c>
      <c r="Z390">
        <f>IF($Z$2="","",IF(AND(ISNUMBER(SEARCH($Z$2,Y390)),OR($Z$3="",ISNUMBER(SEARCH($Z$3,Y390))),OR($Z$4="",ISNUMBER(SEARCH($Z$4,Y390)))),MAX($Z$7:Z389)+1,""))</f>
        <v/>
      </c>
    </row>
    <row r="391">
      <c r="Y391">
        <f>SUBSTITUTE(SUBSTITUTE(SUBSTITUTE(SUBSTITUTE(SUBSTITUTE(SUBSTITUTE(SUBSTITUTE(SUBSTITUTE(SUBSTITUTE(SUBSTITUTE(SUBSTITUTE(SUBSTITUTE(SUBSTITUTE(SUBSTITUTE(LOWER('Base de Preços'!B385&amp;" "&amp;'Base de Preços'!C385&amp;" "&amp;'Base de Preços'!D385),"á","a"),"à","a"),"ã","a"),"â","a"),"é","e"),"ê","e"),"í","i"),"ó","o"),"ô","o"),"õ","o"),"ú","u"),"ç","c"),"-"," ")," ","")</f>
        <v/>
      </c>
      <c r="Z391">
        <f>IF($Z$2="","",IF(AND(ISNUMBER(SEARCH($Z$2,Y391)),OR($Z$3="",ISNUMBER(SEARCH($Z$3,Y391))),OR($Z$4="",ISNUMBER(SEARCH($Z$4,Y391)))),MAX($Z$7:Z390)+1,""))</f>
        <v/>
      </c>
    </row>
    <row r="392">
      <c r="Y392">
        <f>SUBSTITUTE(SUBSTITUTE(SUBSTITUTE(SUBSTITUTE(SUBSTITUTE(SUBSTITUTE(SUBSTITUTE(SUBSTITUTE(SUBSTITUTE(SUBSTITUTE(SUBSTITUTE(SUBSTITUTE(SUBSTITUTE(SUBSTITUTE(LOWER('Base de Preços'!B386&amp;" "&amp;'Base de Preços'!C386&amp;" "&amp;'Base de Preços'!D386),"á","a"),"à","a"),"ã","a"),"â","a"),"é","e"),"ê","e"),"í","i"),"ó","o"),"ô","o"),"õ","o"),"ú","u"),"ç","c"),"-"," ")," ","")</f>
        <v/>
      </c>
      <c r="Z392">
        <f>IF($Z$2="","",IF(AND(ISNUMBER(SEARCH($Z$2,Y392)),OR($Z$3="",ISNUMBER(SEARCH($Z$3,Y392))),OR($Z$4="",ISNUMBER(SEARCH($Z$4,Y392)))),MAX($Z$7:Z391)+1,""))</f>
        <v/>
      </c>
    </row>
    <row r="393">
      <c r="Y393">
        <f>SUBSTITUTE(SUBSTITUTE(SUBSTITUTE(SUBSTITUTE(SUBSTITUTE(SUBSTITUTE(SUBSTITUTE(SUBSTITUTE(SUBSTITUTE(SUBSTITUTE(SUBSTITUTE(SUBSTITUTE(SUBSTITUTE(SUBSTITUTE(LOWER('Base de Preços'!B387&amp;" "&amp;'Base de Preços'!C387&amp;" "&amp;'Base de Preços'!D387),"á","a"),"à","a"),"ã","a"),"â","a"),"é","e"),"ê","e"),"í","i"),"ó","o"),"ô","o"),"õ","o"),"ú","u"),"ç","c"),"-"," ")," ","")</f>
        <v/>
      </c>
      <c r="Z393">
        <f>IF($Z$2="","",IF(AND(ISNUMBER(SEARCH($Z$2,Y393)),OR($Z$3="",ISNUMBER(SEARCH($Z$3,Y393))),OR($Z$4="",ISNUMBER(SEARCH($Z$4,Y393)))),MAX($Z$7:Z392)+1,""))</f>
        <v/>
      </c>
    </row>
    <row r="394">
      <c r="Y394">
        <f>SUBSTITUTE(SUBSTITUTE(SUBSTITUTE(SUBSTITUTE(SUBSTITUTE(SUBSTITUTE(SUBSTITUTE(SUBSTITUTE(SUBSTITUTE(SUBSTITUTE(SUBSTITUTE(SUBSTITUTE(SUBSTITUTE(SUBSTITUTE(LOWER('Base de Preços'!B388&amp;" "&amp;'Base de Preços'!C388&amp;" "&amp;'Base de Preços'!D388),"á","a"),"à","a"),"ã","a"),"â","a"),"é","e"),"ê","e"),"í","i"),"ó","o"),"ô","o"),"õ","o"),"ú","u"),"ç","c"),"-"," ")," ","")</f>
        <v/>
      </c>
      <c r="Z394">
        <f>IF($Z$2="","",IF(AND(ISNUMBER(SEARCH($Z$2,Y394)),OR($Z$3="",ISNUMBER(SEARCH($Z$3,Y394))),OR($Z$4="",ISNUMBER(SEARCH($Z$4,Y394)))),MAX($Z$7:Z393)+1,""))</f>
        <v/>
      </c>
    </row>
    <row r="395">
      <c r="Y395">
        <f>SUBSTITUTE(SUBSTITUTE(SUBSTITUTE(SUBSTITUTE(SUBSTITUTE(SUBSTITUTE(SUBSTITUTE(SUBSTITUTE(SUBSTITUTE(SUBSTITUTE(SUBSTITUTE(SUBSTITUTE(SUBSTITUTE(SUBSTITUTE(LOWER('Base de Preços'!B389&amp;" "&amp;'Base de Preços'!C389&amp;" "&amp;'Base de Preços'!D389),"á","a"),"à","a"),"ã","a"),"â","a"),"é","e"),"ê","e"),"í","i"),"ó","o"),"ô","o"),"õ","o"),"ú","u"),"ç","c"),"-"," ")," ","")</f>
        <v/>
      </c>
      <c r="Z395">
        <f>IF($Z$2="","",IF(AND(ISNUMBER(SEARCH($Z$2,Y395)),OR($Z$3="",ISNUMBER(SEARCH($Z$3,Y395))),OR($Z$4="",ISNUMBER(SEARCH($Z$4,Y395)))),MAX($Z$7:Z394)+1,""))</f>
        <v/>
      </c>
    </row>
    <row r="396">
      <c r="Y396">
        <f>SUBSTITUTE(SUBSTITUTE(SUBSTITUTE(SUBSTITUTE(SUBSTITUTE(SUBSTITUTE(SUBSTITUTE(SUBSTITUTE(SUBSTITUTE(SUBSTITUTE(SUBSTITUTE(SUBSTITUTE(SUBSTITUTE(SUBSTITUTE(LOWER('Base de Preços'!B390&amp;" "&amp;'Base de Preços'!C390&amp;" "&amp;'Base de Preços'!D390),"á","a"),"à","a"),"ã","a"),"â","a"),"é","e"),"ê","e"),"í","i"),"ó","o"),"ô","o"),"õ","o"),"ú","u"),"ç","c"),"-"," ")," ","")</f>
        <v/>
      </c>
      <c r="Z396">
        <f>IF($Z$2="","",IF(AND(ISNUMBER(SEARCH($Z$2,Y396)),OR($Z$3="",ISNUMBER(SEARCH($Z$3,Y396))),OR($Z$4="",ISNUMBER(SEARCH($Z$4,Y396)))),MAX($Z$7:Z395)+1,""))</f>
        <v/>
      </c>
    </row>
    <row r="397">
      <c r="Y397">
        <f>SUBSTITUTE(SUBSTITUTE(SUBSTITUTE(SUBSTITUTE(SUBSTITUTE(SUBSTITUTE(SUBSTITUTE(SUBSTITUTE(SUBSTITUTE(SUBSTITUTE(SUBSTITUTE(SUBSTITUTE(SUBSTITUTE(SUBSTITUTE(LOWER('Base de Preços'!B391&amp;" "&amp;'Base de Preços'!C391&amp;" "&amp;'Base de Preços'!D391),"á","a"),"à","a"),"ã","a"),"â","a"),"é","e"),"ê","e"),"í","i"),"ó","o"),"ô","o"),"õ","o"),"ú","u"),"ç","c"),"-"," ")," ","")</f>
        <v/>
      </c>
      <c r="Z397">
        <f>IF($Z$2="","",IF(AND(ISNUMBER(SEARCH($Z$2,Y397)),OR($Z$3="",ISNUMBER(SEARCH($Z$3,Y397))),OR($Z$4="",ISNUMBER(SEARCH($Z$4,Y397)))),MAX($Z$7:Z396)+1,""))</f>
        <v/>
      </c>
    </row>
    <row r="398">
      <c r="Y398">
        <f>SUBSTITUTE(SUBSTITUTE(SUBSTITUTE(SUBSTITUTE(SUBSTITUTE(SUBSTITUTE(SUBSTITUTE(SUBSTITUTE(SUBSTITUTE(SUBSTITUTE(SUBSTITUTE(SUBSTITUTE(SUBSTITUTE(SUBSTITUTE(LOWER('Base de Preços'!B392&amp;" "&amp;'Base de Preços'!C392&amp;" "&amp;'Base de Preços'!D392),"á","a"),"à","a"),"ã","a"),"â","a"),"é","e"),"ê","e"),"í","i"),"ó","o"),"ô","o"),"õ","o"),"ú","u"),"ç","c"),"-"," ")," ","")</f>
        <v/>
      </c>
      <c r="Z398">
        <f>IF($Z$2="","",IF(AND(ISNUMBER(SEARCH($Z$2,Y398)),OR($Z$3="",ISNUMBER(SEARCH($Z$3,Y398))),OR($Z$4="",ISNUMBER(SEARCH($Z$4,Y398)))),MAX($Z$7:Z397)+1,""))</f>
        <v/>
      </c>
    </row>
    <row r="399">
      <c r="Y399">
        <f>SUBSTITUTE(SUBSTITUTE(SUBSTITUTE(SUBSTITUTE(SUBSTITUTE(SUBSTITUTE(SUBSTITUTE(SUBSTITUTE(SUBSTITUTE(SUBSTITUTE(SUBSTITUTE(SUBSTITUTE(SUBSTITUTE(SUBSTITUTE(LOWER('Base de Preços'!B393&amp;" "&amp;'Base de Preços'!C393&amp;" "&amp;'Base de Preços'!D393),"á","a"),"à","a"),"ã","a"),"â","a"),"é","e"),"ê","e"),"í","i"),"ó","o"),"ô","o"),"õ","o"),"ú","u"),"ç","c"),"-"," ")," ","")</f>
        <v/>
      </c>
      <c r="Z399">
        <f>IF($Z$2="","",IF(AND(ISNUMBER(SEARCH($Z$2,Y399)),OR($Z$3="",ISNUMBER(SEARCH($Z$3,Y399))),OR($Z$4="",ISNUMBER(SEARCH($Z$4,Y399)))),MAX($Z$7:Z398)+1,""))</f>
        <v/>
      </c>
    </row>
    <row r="400">
      <c r="Y400">
        <f>SUBSTITUTE(SUBSTITUTE(SUBSTITUTE(SUBSTITUTE(SUBSTITUTE(SUBSTITUTE(SUBSTITUTE(SUBSTITUTE(SUBSTITUTE(SUBSTITUTE(SUBSTITUTE(SUBSTITUTE(SUBSTITUTE(SUBSTITUTE(LOWER('Base de Preços'!B394&amp;" "&amp;'Base de Preços'!C394&amp;" "&amp;'Base de Preços'!D394),"á","a"),"à","a"),"ã","a"),"â","a"),"é","e"),"ê","e"),"í","i"),"ó","o"),"ô","o"),"õ","o"),"ú","u"),"ç","c"),"-"," ")," ","")</f>
        <v/>
      </c>
      <c r="Z400">
        <f>IF($Z$2="","",IF(AND(ISNUMBER(SEARCH($Z$2,Y400)),OR($Z$3="",ISNUMBER(SEARCH($Z$3,Y400))),OR($Z$4="",ISNUMBER(SEARCH($Z$4,Y400)))),MAX($Z$7:Z399)+1,""))</f>
        <v/>
      </c>
    </row>
    <row r="401">
      <c r="Y401">
        <f>SUBSTITUTE(SUBSTITUTE(SUBSTITUTE(SUBSTITUTE(SUBSTITUTE(SUBSTITUTE(SUBSTITUTE(SUBSTITUTE(SUBSTITUTE(SUBSTITUTE(SUBSTITUTE(SUBSTITUTE(SUBSTITUTE(SUBSTITUTE(LOWER('Base de Preços'!B395&amp;" "&amp;'Base de Preços'!C395&amp;" "&amp;'Base de Preços'!D395),"á","a"),"à","a"),"ã","a"),"â","a"),"é","e"),"ê","e"),"í","i"),"ó","o"),"ô","o"),"õ","o"),"ú","u"),"ç","c"),"-"," ")," ","")</f>
        <v/>
      </c>
      <c r="Z401">
        <f>IF($Z$2="","",IF(AND(ISNUMBER(SEARCH($Z$2,Y401)),OR($Z$3="",ISNUMBER(SEARCH($Z$3,Y401))),OR($Z$4="",ISNUMBER(SEARCH($Z$4,Y401)))),MAX($Z$7:Z400)+1,""))</f>
        <v/>
      </c>
    </row>
    <row r="402">
      <c r="Y402">
        <f>SUBSTITUTE(SUBSTITUTE(SUBSTITUTE(SUBSTITUTE(SUBSTITUTE(SUBSTITUTE(SUBSTITUTE(SUBSTITUTE(SUBSTITUTE(SUBSTITUTE(SUBSTITUTE(SUBSTITUTE(SUBSTITUTE(SUBSTITUTE(LOWER('Base de Preços'!B396&amp;" "&amp;'Base de Preços'!C396&amp;" "&amp;'Base de Preços'!D396),"á","a"),"à","a"),"ã","a"),"â","a"),"é","e"),"ê","e"),"í","i"),"ó","o"),"ô","o"),"õ","o"),"ú","u"),"ç","c"),"-"," ")," ","")</f>
        <v/>
      </c>
      <c r="Z402">
        <f>IF($Z$2="","",IF(AND(ISNUMBER(SEARCH($Z$2,Y402)),OR($Z$3="",ISNUMBER(SEARCH($Z$3,Y402))),OR($Z$4="",ISNUMBER(SEARCH($Z$4,Y402)))),MAX($Z$7:Z401)+1,""))</f>
        <v/>
      </c>
    </row>
    <row r="403">
      <c r="Y403">
        <f>SUBSTITUTE(SUBSTITUTE(SUBSTITUTE(SUBSTITUTE(SUBSTITUTE(SUBSTITUTE(SUBSTITUTE(SUBSTITUTE(SUBSTITUTE(SUBSTITUTE(SUBSTITUTE(SUBSTITUTE(SUBSTITUTE(SUBSTITUTE(LOWER('Base de Preços'!B397&amp;" "&amp;'Base de Preços'!C397&amp;" "&amp;'Base de Preços'!D397),"á","a"),"à","a"),"ã","a"),"â","a"),"é","e"),"ê","e"),"í","i"),"ó","o"),"ô","o"),"õ","o"),"ú","u"),"ç","c"),"-"," ")," ","")</f>
        <v/>
      </c>
      <c r="Z403">
        <f>IF($Z$2="","",IF(AND(ISNUMBER(SEARCH($Z$2,Y403)),OR($Z$3="",ISNUMBER(SEARCH($Z$3,Y403))),OR($Z$4="",ISNUMBER(SEARCH($Z$4,Y403)))),MAX($Z$7:Z402)+1,""))</f>
        <v/>
      </c>
    </row>
    <row r="404">
      <c r="Y404">
        <f>SUBSTITUTE(SUBSTITUTE(SUBSTITUTE(SUBSTITUTE(SUBSTITUTE(SUBSTITUTE(SUBSTITUTE(SUBSTITUTE(SUBSTITUTE(SUBSTITUTE(SUBSTITUTE(SUBSTITUTE(SUBSTITUTE(SUBSTITUTE(LOWER('Base de Preços'!B398&amp;" "&amp;'Base de Preços'!C398&amp;" "&amp;'Base de Preços'!D398),"á","a"),"à","a"),"ã","a"),"â","a"),"é","e"),"ê","e"),"í","i"),"ó","o"),"ô","o"),"õ","o"),"ú","u"),"ç","c"),"-"," ")," ","")</f>
        <v/>
      </c>
      <c r="Z404">
        <f>IF($Z$2="","",IF(AND(ISNUMBER(SEARCH($Z$2,Y404)),OR($Z$3="",ISNUMBER(SEARCH($Z$3,Y404))),OR($Z$4="",ISNUMBER(SEARCH($Z$4,Y404)))),MAX($Z$7:Z403)+1,""))</f>
        <v/>
      </c>
    </row>
    <row r="405">
      <c r="Y405">
        <f>SUBSTITUTE(SUBSTITUTE(SUBSTITUTE(SUBSTITUTE(SUBSTITUTE(SUBSTITUTE(SUBSTITUTE(SUBSTITUTE(SUBSTITUTE(SUBSTITUTE(SUBSTITUTE(SUBSTITUTE(SUBSTITUTE(SUBSTITUTE(LOWER('Base de Preços'!B399&amp;" "&amp;'Base de Preços'!C399&amp;" "&amp;'Base de Preços'!D399),"á","a"),"à","a"),"ã","a"),"â","a"),"é","e"),"ê","e"),"í","i"),"ó","o"),"ô","o"),"õ","o"),"ú","u"),"ç","c"),"-"," ")," ","")</f>
        <v/>
      </c>
      <c r="Z405">
        <f>IF($Z$2="","",IF(AND(ISNUMBER(SEARCH($Z$2,Y405)),OR($Z$3="",ISNUMBER(SEARCH($Z$3,Y405))),OR($Z$4="",ISNUMBER(SEARCH($Z$4,Y405)))),MAX($Z$7:Z404)+1,""))</f>
        <v/>
      </c>
    </row>
    <row r="406">
      <c r="Y406">
        <f>SUBSTITUTE(SUBSTITUTE(SUBSTITUTE(SUBSTITUTE(SUBSTITUTE(SUBSTITUTE(SUBSTITUTE(SUBSTITUTE(SUBSTITUTE(SUBSTITUTE(SUBSTITUTE(SUBSTITUTE(SUBSTITUTE(SUBSTITUTE(LOWER('Base de Preços'!B400&amp;" "&amp;'Base de Preços'!C400&amp;" "&amp;'Base de Preços'!D400),"á","a"),"à","a"),"ã","a"),"â","a"),"é","e"),"ê","e"),"í","i"),"ó","o"),"ô","o"),"õ","o"),"ú","u"),"ç","c"),"-"," ")," ","")</f>
        <v/>
      </c>
      <c r="Z406">
        <f>IF($Z$2="","",IF(AND(ISNUMBER(SEARCH($Z$2,Y406)),OR($Z$3="",ISNUMBER(SEARCH($Z$3,Y406))),OR($Z$4="",ISNUMBER(SEARCH($Z$4,Y406)))),MAX($Z$7:Z405)+1,""))</f>
        <v/>
      </c>
    </row>
    <row r="407">
      <c r="Y407">
        <f>SUBSTITUTE(SUBSTITUTE(SUBSTITUTE(SUBSTITUTE(SUBSTITUTE(SUBSTITUTE(SUBSTITUTE(SUBSTITUTE(SUBSTITUTE(SUBSTITUTE(SUBSTITUTE(SUBSTITUTE(SUBSTITUTE(SUBSTITUTE(LOWER('Base de Preços'!B401&amp;" "&amp;'Base de Preços'!C401&amp;" "&amp;'Base de Preços'!D401),"á","a"),"à","a"),"ã","a"),"â","a"),"é","e"),"ê","e"),"í","i"),"ó","o"),"ô","o"),"õ","o"),"ú","u"),"ç","c"),"-"," ")," ","")</f>
        <v/>
      </c>
      <c r="Z407">
        <f>IF($Z$2="","",IF(AND(ISNUMBER(SEARCH($Z$2,Y407)),OR($Z$3="",ISNUMBER(SEARCH($Z$3,Y407))),OR($Z$4="",ISNUMBER(SEARCH($Z$4,Y407)))),MAX($Z$7:Z406)+1,""))</f>
        <v/>
      </c>
    </row>
    <row r="408">
      <c r="Y408">
        <f>SUBSTITUTE(SUBSTITUTE(SUBSTITUTE(SUBSTITUTE(SUBSTITUTE(SUBSTITUTE(SUBSTITUTE(SUBSTITUTE(SUBSTITUTE(SUBSTITUTE(SUBSTITUTE(SUBSTITUTE(SUBSTITUTE(SUBSTITUTE(LOWER('Base de Preços'!B402&amp;" "&amp;'Base de Preços'!C402&amp;" "&amp;'Base de Preços'!D402),"á","a"),"à","a"),"ã","a"),"â","a"),"é","e"),"ê","e"),"í","i"),"ó","o"),"ô","o"),"õ","o"),"ú","u"),"ç","c"),"-"," ")," ","")</f>
        <v/>
      </c>
      <c r="Z408">
        <f>IF($Z$2="","",IF(AND(ISNUMBER(SEARCH($Z$2,Y408)),OR($Z$3="",ISNUMBER(SEARCH($Z$3,Y408))),OR($Z$4="",ISNUMBER(SEARCH($Z$4,Y408)))),MAX($Z$7:Z407)+1,""))</f>
        <v/>
      </c>
    </row>
    <row r="409">
      <c r="Y409">
        <f>SUBSTITUTE(SUBSTITUTE(SUBSTITUTE(SUBSTITUTE(SUBSTITUTE(SUBSTITUTE(SUBSTITUTE(SUBSTITUTE(SUBSTITUTE(SUBSTITUTE(SUBSTITUTE(SUBSTITUTE(SUBSTITUTE(SUBSTITUTE(LOWER('Base de Preços'!B403&amp;" "&amp;'Base de Preços'!C403&amp;" "&amp;'Base de Preços'!D403),"á","a"),"à","a"),"ã","a"),"â","a"),"é","e"),"ê","e"),"í","i"),"ó","o"),"ô","o"),"õ","o"),"ú","u"),"ç","c"),"-"," ")," ","")</f>
        <v/>
      </c>
      <c r="Z409">
        <f>IF($Z$2="","",IF(AND(ISNUMBER(SEARCH($Z$2,Y409)),OR($Z$3="",ISNUMBER(SEARCH($Z$3,Y409))),OR($Z$4="",ISNUMBER(SEARCH($Z$4,Y409)))),MAX($Z$7:Z408)+1,""))</f>
        <v/>
      </c>
    </row>
    <row r="410">
      <c r="Y410">
        <f>SUBSTITUTE(SUBSTITUTE(SUBSTITUTE(SUBSTITUTE(SUBSTITUTE(SUBSTITUTE(SUBSTITUTE(SUBSTITUTE(SUBSTITUTE(SUBSTITUTE(SUBSTITUTE(SUBSTITUTE(SUBSTITUTE(SUBSTITUTE(LOWER('Base de Preços'!B404&amp;" "&amp;'Base de Preços'!C404&amp;" "&amp;'Base de Preços'!D404),"á","a"),"à","a"),"ã","a"),"â","a"),"é","e"),"ê","e"),"í","i"),"ó","o"),"ô","o"),"õ","o"),"ú","u"),"ç","c"),"-"," ")," ","")</f>
        <v/>
      </c>
      <c r="Z410">
        <f>IF($Z$2="","",IF(AND(ISNUMBER(SEARCH($Z$2,Y410)),OR($Z$3="",ISNUMBER(SEARCH($Z$3,Y410))),OR($Z$4="",ISNUMBER(SEARCH($Z$4,Y410)))),MAX($Z$7:Z409)+1,""))</f>
        <v/>
      </c>
    </row>
    <row r="411">
      <c r="Y411">
        <f>SUBSTITUTE(SUBSTITUTE(SUBSTITUTE(SUBSTITUTE(SUBSTITUTE(SUBSTITUTE(SUBSTITUTE(SUBSTITUTE(SUBSTITUTE(SUBSTITUTE(SUBSTITUTE(SUBSTITUTE(SUBSTITUTE(SUBSTITUTE(LOWER('Base de Preços'!B405&amp;" "&amp;'Base de Preços'!C405&amp;" "&amp;'Base de Preços'!D405),"á","a"),"à","a"),"ã","a"),"â","a"),"é","e"),"ê","e"),"í","i"),"ó","o"),"ô","o"),"õ","o"),"ú","u"),"ç","c"),"-"," ")," ","")</f>
        <v/>
      </c>
      <c r="Z411">
        <f>IF($Z$2="","",IF(AND(ISNUMBER(SEARCH($Z$2,Y411)),OR($Z$3="",ISNUMBER(SEARCH($Z$3,Y411))),OR($Z$4="",ISNUMBER(SEARCH($Z$4,Y411)))),MAX($Z$7:Z410)+1,""))</f>
        <v/>
      </c>
    </row>
    <row r="412">
      <c r="Y412">
        <f>SUBSTITUTE(SUBSTITUTE(SUBSTITUTE(SUBSTITUTE(SUBSTITUTE(SUBSTITUTE(SUBSTITUTE(SUBSTITUTE(SUBSTITUTE(SUBSTITUTE(SUBSTITUTE(SUBSTITUTE(SUBSTITUTE(SUBSTITUTE(LOWER('Base de Preços'!B406&amp;" "&amp;'Base de Preços'!C406&amp;" "&amp;'Base de Preços'!D406),"á","a"),"à","a"),"ã","a"),"â","a"),"é","e"),"ê","e"),"í","i"),"ó","o"),"ô","o"),"õ","o"),"ú","u"),"ç","c"),"-"," ")," ","")</f>
        <v/>
      </c>
      <c r="Z412">
        <f>IF($Z$2="","",IF(AND(ISNUMBER(SEARCH($Z$2,Y412)),OR($Z$3="",ISNUMBER(SEARCH($Z$3,Y412))),OR($Z$4="",ISNUMBER(SEARCH($Z$4,Y412)))),MAX($Z$7:Z411)+1,""))</f>
        <v/>
      </c>
    </row>
    <row r="413">
      <c r="Y413">
        <f>SUBSTITUTE(SUBSTITUTE(SUBSTITUTE(SUBSTITUTE(SUBSTITUTE(SUBSTITUTE(SUBSTITUTE(SUBSTITUTE(SUBSTITUTE(SUBSTITUTE(SUBSTITUTE(SUBSTITUTE(SUBSTITUTE(SUBSTITUTE(LOWER('Base de Preços'!B407&amp;" "&amp;'Base de Preços'!C407&amp;" "&amp;'Base de Preços'!D407),"á","a"),"à","a"),"ã","a"),"â","a"),"é","e"),"ê","e"),"í","i"),"ó","o"),"ô","o"),"õ","o"),"ú","u"),"ç","c"),"-"," ")," ","")</f>
        <v/>
      </c>
      <c r="Z413">
        <f>IF($Z$2="","",IF(AND(ISNUMBER(SEARCH($Z$2,Y413)),OR($Z$3="",ISNUMBER(SEARCH($Z$3,Y413))),OR($Z$4="",ISNUMBER(SEARCH($Z$4,Y413)))),MAX($Z$7:Z412)+1,""))</f>
        <v/>
      </c>
    </row>
    <row r="414">
      <c r="Y414">
        <f>SUBSTITUTE(SUBSTITUTE(SUBSTITUTE(SUBSTITUTE(SUBSTITUTE(SUBSTITUTE(SUBSTITUTE(SUBSTITUTE(SUBSTITUTE(SUBSTITUTE(SUBSTITUTE(SUBSTITUTE(SUBSTITUTE(SUBSTITUTE(LOWER('Base de Preços'!B408&amp;" "&amp;'Base de Preços'!C408&amp;" "&amp;'Base de Preços'!D408),"á","a"),"à","a"),"ã","a"),"â","a"),"é","e"),"ê","e"),"í","i"),"ó","o"),"ô","o"),"õ","o"),"ú","u"),"ç","c"),"-"," ")," ","")</f>
        <v/>
      </c>
      <c r="Z414">
        <f>IF($Z$2="","",IF(AND(ISNUMBER(SEARCH($Z$2,Y414)),OR($Z$3="",ISNUMBER(SEARCH($Z$3,Y414))),OR($Z$4="",ISNUMBER(SEARCH($Z$4,Y414)))),MAX($Z$7:Z413)+1,""))</f>
        <v/>
      </c>
    </row>
    <row r="415">
      <c r="Y415">
        <f>SUBSTITUTE(SUBSTITUTE(SUBSTITUTE(SUBSTITUTE(SUBSTITUTE(SUBSTITUTE(SUBSTITUTE(SUBSTITUTE(SUBSTITUTE(SUBSTITUTE(SUBSTITUTE(SUBSTITUTE(SUBSTITUTE(SUBSTITUTE(LOWER('Base de Preços'!B409&amp;" "&amp;'Base de Preços'!C409&amp;" "&amp;'Base de Preços'!D409),"á","a"),"à","a"),"ã","a"),"â","a"),"é","e"),"ê","e"),"í","i"),"ó","o"),"ô","o"),"õ","o"),"ú","u"),"ç","c"),"-"," ")," ","")</f>
        <v/>
      </c>
      <c r="Z415">
        <f>IF($Z$2="","",IF(AND(ISNUMBER(SEARCH($Z$2,Y415)),OR($Z$3="",ISNUMBER(SEARCH($Z$3,Y415))),OR($Z$4="",ISNUMBER(SEARCH($Z$4,Y415)))),MAX($Z$7:Z414)+1,""))</f>
        <v/>
      </c>
    </row>
    <row r="416">
      <c r="Y416">
        <f>SUBSTITUTE(SUBSTITUTE(SUBSTITUTE(SUBSTITUTE(SUBSTITUTE(SUBSTITUTE(SUBSTITUTE(SUBSTITUTE(SUBSTITUTE(SUBSTITUTE(SUBSTITUTE(SUBSTITUTE(SUBSTITUTE(SUBSTITUTE(LOWER('Base de Preços'!B410&amp;" "&amp;'Base de Preços'!C410&amp;" "&amp;'Base de Preços'!D410),"á","a"),"à","a"),"ã","a"),"â","a"),"é","e"),"ê","e"),"í","i"),"ó","o"),"ô","o"),"õ","o"),"ú","u"),"ç","c"),"-"," ")," ","")</f>
        <v/>
      </c>
      <c r="Z416">
        <f>IF($Z$2="","",IF(AND(ISNUMBER(SEARCH($Z$2,Y416)),OR($Z$3="",ISNUMBER(SEARCH($Z$3,Y416))),OR($Z$4="",ISNUMBER(SEARCH($Z$4,Y416)))),MAX($Z$7:Z415)+1,""))</f>
        <v/>
      </c>
    </row>
    <row r="417">
      <c r="Y417">
        <f>SUBSTITUTE(SUBSTITUTE(SUBSTITUTE(SUBSTITUTE(SUBSTITUTE(SUBSTITUTE(SUBSTITUTE(SUBSTITUTE(SUBSTITUTE(SUBSTITUTE(SUBSTITUTE(SUBSTITUTE(SUBSTITUTE(SUBSTITUTE(LOWER('Base de Preços'!B411&amp;" "&amp;'Base de Preços'!C411&amp;" "&amp;'Base de Preços'!D411),"á","a"),"à","a"),"ã","a"),"â","a"),"é","e"),"ê","e"),"í","i"),"ó","o"),"ô","o"),"õ","o"),"ú","u"),"ç","c"),"-"," ")," ","")</f>
        <v/>
      </c>
      <c r="Z417">
        <f>IF($Z$2="","",IF(AND(ISNUMBER(SEARCH($Z$2,Y417)),OR($Z$3="",ISNUMBER(SEARCH($Z$3,Y417))),OR($Z$4="",ISNUMBER(SEARCH($Z$4,Y417)))),MAX($Z$7:Z416)+1,""))</f>
        <v/>
      </c>
    </row>
    <row r="418">
      <c r="Y418">
        <f>SUBSTITUTE(SUBSTITUTE(SUBSTITUTE(SUBSTITUTE(SUBSTITUTE(SUBSTITUTE(SUBSTITUTE(SUBSTITUTE(SUBSTITUTE(SUBSTITUTE(SUBSTITUTE(SUBSTITUTE(SUBSTITUTE(SUBSTITUTE(LOWER('Base de Preços'!B412&amp;" "&amp;'Base de Preços'!C412&amp;" "&amp;'Base de Preços'!D412),"á","a"),"à","a"),"ã","a"),"â","a"),"é","e"),"ê","e"),"í","i"),"ó","o"),"ô","o"),"õ","o"),"ú","u"),"ç","c"),"-"," ")," ","")</f>
        <v/>
      </c>
      <c r="Z418">
        <f>IF($Z$2="","",IF(AND(ISNUMBER(SEARCH($Z$2,Y418)),OR($Z$3="",ISNUMBER(SEARCH($Z$3,Y418))),OR($Z$4="",ISNUMBER(SEARCH($Z$4,Y418)))),MAX($Z$7:Z417)+1,""))</f>
        <v/>
      </c>
    </row>
    <row r="419">
      <c r="Y419">
        <f>SUBSTITUTE(SUBSTITUTE(SUBSTITUTE(SUBSTITUTE(SUBSTITUTE(SUBSTITUTE(SUBSTITUTE(SUBSTITUTE(SUBSTITUTE(SUBSTITUTE(SUBSTITUTE(SUBSTITUTE(SUBSTITUTE(SUBSTITUTE(LOWER('Base de Preços'!B413&amp;" "&amp;'Base de Preços'!C413&amp;" "&amp;'Base de Preços'!D413),"á","a"),"à","a"),"ã","a"),"â","a"),"é","e"),"ê","e"),"í","i"),"ó","o"),"ô","o"),"õ","o"),"ú","u"),"ç","c"),"-"," ")," ","")</f>
        <v/>
      </c>
      <c r="Z419">
        <f>IF($Z$2="","",IF(AND(ISNUMBER(SEARCH($Z$2,Y419)),OR($Z$3="",ISNUMBER(SEARCH($Z$3,Y419))),OR($Z$4="",ISNUMBER(SEARCH($Z$4,Y419)))),MAX($Z$7:Z418)+1,""))</f>
        <v/>
      </c>
    </row>
    <row r="420">
      <c r="Y420">
        <f>SUBSTITUTE(SUBSTITUTE(SUBSTITUTE(SUBSTITUTE(SUBSTITUTE(SUBSTITUTE(SUBSTITUTE(SUBSTITUTE(SUBSTITUTE(SUBSTITUTE(SUBSTITUTE(SUBSTITUTE(SUBSTITUTE(SUBSTITUTE(LOWER('Base de Preços'!B414&amp;" "&amp;'Base de Preços'!C414&amp;" "&amp;'Base de Preços'!D414),"á","a"),"à","a"),"ã","a"),"â","a"),"é","e"),"ê","e"),"í","i"),"ó","o"),"ô","o"),"õ","o"),"ú","u"),"ç","c"),"-"," ")," ","")</f>
        <v/>
      </c>
      <c r="Z420">
        <f>IF($Z$2="","",IF(AND(ISNUMBER(SEARCH($Z$2,Y420)),OR($Z$3="",ISNUMBER(SEARCH($Z$3,Y420))),OR($Z$4="",ISNUMBER(SEARCH($Z$4,Y420)))),MAX($Z$7:Z419)+1,""))</f>
        <v/>
      </c>
    </row>
    <row r="421">
      <c r="Y421">
        <f>SUBSTITUTE(SUBSTITUTE(SUBSTITUTE(SUBSTITUTE(SUBSTITUTE(SUBSTITUTE(SUBSTITUTE(SUBSTITUTE(SUBSTITUTE(SUBSTITUTE(SUBSTITUTE(SUBSTITUTE(SUBSTITUTE(SUBSTITUTE(LOWER('Base de Preços'!B415&amp;" "&amp;'Base de Preços'!C415&amp;" "&amp;'Base de Preços'!D415),"á","a"),"à","a"),"ã","a"),"â","a"),"é","e"),"ê","e"),"í","i"),"ó","o"),"ô","o"),"õ","o"),"ú","u"),"ç","c"),"-"," ")," ","")</f>
        <v/>
      </c>
      <c r="Z421">
        <f>IF($Z$2="","",IF(AND(ISNUMBER(SEARCH($Z$2,Y421)),OR($Z$3="",ISNUMBER(SEARCH($Z$3,Y421))),OR($Z$4="",ISNUMBER(SEARCH($Z$4,Y421)))),MAX($Z$7:Z420)+1,""))</f>
        <v/>
      </c>
    </row>
    <row r="422">
      <c r="Y422">
        <f>SUBSTITUTE(SUBSTITUTE(SUBSTITUTE(SUBSTITUTE(SUBSTITUTE(SUBSTITUTE(SUBSTITUTE(SUBSTITUTE(SUBSTITUTE(SUBSTITUTE(SUBSTITUTE(SUBSTITUTE(SUBSTITUTE(SUBSTITUTE(LOWER('Base de Preços'!B416&amp;" "&amp;'Base de Preços'!C416&amp;" "&amp;'Base de Preços'!D416),"á","a"),"à","a"),"ã","a"),"â","a"),"é","e"),"ê","e"),"í","i"),"ó","o"),"ô","o"),"õ","o"),"ú","u"),"ç","c"),"-"," ")," ","")</f>
        <v/>
      </c>
      <c r="Z422">
        <f>IF($Z$2="","",IF(AND(ISNUMBER(SEARCH($Z$2,Y422)),OR($Z$3="",ISNUMBER(SEARCH($Z$3,Y422))),OR($Z$4="",ISNUMBER(SEARCH($Z$4,Y422)))),MAX($Z$7:Z421)+1,""))</f>
        <v/>
      </c>
    </row>
    <row r="423">
      <c r="Y423">
        <f>SUBSTITUTE(SUBSTITUTE(SUBSTITUTE(SUBSTITUTE(SUBSTITUTE(SUBSTITUTE(SUBSTITUTE(SUBSTITUTE(SUBSTITUTE(SUBSTITUTE(SUBSTITUTE(SUBSTITUTE(SUBSTITUTE(SUBSTITUTE(LOWER('Base de Preços'!B417&amp;" "&amp;'Base de Preços'!C417&amp;" "&amp;'Base de Preços'!D417),"á","a"),"à","a"),"ã","a"),"â","a"),"é","e"),"ê","e"),"í","i"),"ó","o"),"ô","o"),"õ","o"),"ú","u"),"ç","c"),"-"," ")," ","")</f>
        <v/>
      </c>
      <c r="Z423">
        <f>IF($Z$2="","",IF(AND(ISNUMBER(SEARCH($Z$2,Y423)),OR($Z$3="",ISNUMBER(SEARCH($Z$3,Y423))),OR($Z$4="",ISNUMBER(SEARCH($Z$4,Y423)))),MAX($Z$7:Z422)+1,""))</f>
        <v/>
      </c>
    </row>
    <row r="424">
      <c r="Y424">
        <f>SUBSTITUTE(SUBSTITUTE(SUBSTITUTE(SUBSTITUTE(SUBSTITUTE(SUBSTITUTE(SUBSTITUTE(SUBSTITUTE(SUBSTITUTE(SUBSTITUTE(SUBSTITUTE(SUBSTITUTE(SUBSTITUTE(SUBSTITUTE(LOWER('Base de Preços'!B418&amp;" "&amp;'Base de Preços'!C418&amp;" "&amp;'Base de Preços'!D418),"á","a"),"à","a"),"ã","a"),"â","a"),"é","e"),"ê","e"),"í","i"),"ó","o"),"ô","o"),"õ","o"),"ú","u"),"ç","c"),"-"," ")," ","")</f>
        <v/>
      </c>
      <c r="Z424">
        <f>IF($Z$2="","",IF(AND(ISNUMBER(SEARCH($Z$2,Y424)),OR($Z$3="",ISNUMBER(SEARCH($Z$3,Y424))),OR($Z$4="",ISNUMBER(SEARCH($Z$4,Y424)))),MAX($Z$7:Z423)+1,""))</f>
        <v/>
      </c>
    </row>
    <row r="425">
      <c r="Y425">
        <f>SUBSTITUTE(SUBSTITUTE(SUBSTITUTE(SUBSTITUTE(SUBSTITUTE(SUBSTITUTE(SUBSTITUTE(SUBSTITUTE(SUBSTITUTE(SUBSTITUTE(SUBSTITUTE(SUBSTITUTE(SUBSTITUTE(SUBSTITUTE(LOWER('Base de Preços'!B419&amp;" "&amp;'Base de Preços'!C419&amp;" "&amp;'Base de Preços'!D419),"á","a"),"à","a"),"ã","a"),"â","a"),"é","e"),"ê","e"),"í","i"),"ó","o"),"ô","o"),"õ","o"),"ú","u"),"ç","c"),"-"," ")," ","")</f>
        <v/>
      </c>
      <c r="Z425">
        <f>IF($Z$2="","",IF(AND(ISNUMBER(SEARCH($Z$2,Y425)),OR($Z$3="",ISNUMBER(SEARCH($Z$3,Y425))),OR($Z$4="",ISNUMBER(SEARCH($Z$4,Y425)))),MAX($Z$7:Z424)+1,""))</f>
        <v/>
      </c>
    </row>
    <row r="426">
      <c r="Y426">
        <f>SUBSTITUTE(SUBSTITUTE(SUBSTITUTE(SUBSTITUTE(SUBSTITUTE(SUBSTITUTE(SUBSTITUTE(SUBSTITUTE(SUBSTITUTE(SUBSTITUTE(SUBSTITUTE(SUBSTITUTE(SUBSTITUTE(SUBSTITUTE(LOWER('Base de Preços'!B420&amp;" "&amp;'Base de Preços'!C420&amp;" "&amp;'Base de Preços'!D420),"á","a"),"à","a"),"ã","a"),"â","a"),"é","e"),"ê","e"),"í","i"),"ó","o"),"ô","o"),"õ","o"),"ú","u"),"ç","c"),"-"," ")," ","")</f>
        <v/>
      </c>
      <c r="Z426">
        <f>IF($Z$2="","",IF(AND(ISNUMBER(SEARCH($Z$2,Y426)),OR($Z$3="",ISNUMBER(SEARCH($Z$3,Y426))),OR($Z$4="",ISNUMBER(SEARCH($Z$4,Y426)))),MAX($Z$7:Z425)+1,""))</f>
        <v/>
      </c>
    </row>
    <row r="427">
      <c r="Y427">
        <f>SUBSTITUTE(SUBSTITUTE(SUBSTITUTE(SUBSTITUTE(SUBSTITUTE(SUBSTITUTE(SUBSTITUTE(SUBSTITUTE(SUBSTITUTE(SUBSTITUTE(SUBSTITUTE(SUBSTITUTE(SUBSTITUTE(SUBSTITUTE(LOWER('Base de Preços'!B421&amp;" "&amp;'Base de Preços'!C421&amp;" "&amp;'Base de Preços'!D421),"á","a"),"à","a"),"ã","a"),"â","a"),"é","e"),"ê","e"),"í","i"),"ó","o"),"ô","o"),"õ","o"),"ú","u"),"ç","c"),"-"," ")," ","")</f>
        <v/>
      </c>
      <c r="Z427">
        <f>IF($Z$2="","",IF(AND(ISNUMBER(SEARCH($Z$2,Y427)),OR($Z$3="",ISNUMBER(SEARCH($Z$3,Y427))),OR($Z$4="",ISNUMBER(SEARCH($Z$4,Y427)))),MAX($Z$7:Z426)+1,""))</f>
        <v/>
      </c>
    </row>
    <row r="428">
      <c r="Y428">
        <f>SUBSTITUTE(SUBSTITUTE(SUBSTITUTE(SUBSTITUTE(SUBSTITUTE(SUBSTITUTE(SUBSTITUTE(SUBSTITUTE(SUBSTITUTE(SUBSTITUTE(SUBSTITUTE(SUBSTITUTE(SUBSTITUTE(SUBSTITUTE(LOWER('Base de Preços'!B422&amp;" "&amp;'Base de Preços'!C422&amp;" "&amp;'Base de Preços'!D422),"á","a"),"à","a"),"ã","a"),"â","a"),"é","e"),"ê","e"),"í","i"),"ó","o"),"ô","o"),"õ","o"),"ú","u"),"ç","c"),"-"," ")," ","")</f>
        <v/>
      </c>
      <c r="Z428">
        <f>IF($Z$2="","",IF(AND(ISNUMBER(SEARCH($Z$2,Y428)),OR($Z$3="",ISNUMBER(SEARCH($Z$3,Y428))),OR($Z$4="",ISNUMBER(SEARCH($Z$4,Y428)))),MAX($Z$7:Z427)+1,""))</f>
        <v/>
      </c>
    </row>
    <row r="429">
      <c r="Y429">
        <f>SUBSTITUTE(SUBSTITUTE(SUBSTITUTE(SUBSTITUTE(SUBSTITUTE(SUBSTITUTE(SUBSTITUTE(SUBSTITUTE(SUBSTITUTE(SUBSTITUTE(SUBSTITUTE(SUBSTITUTE(SUBSTITUTE(SUBSTITUTE(LOWER('Base de Preços'!B423&amp;" "&amp;'Base de Preços'!C423&amp;" "&amp;'Base de Preços'!D423),"á","a"),"à","a"),"ã","a"),"â","a"),"é","e"),"ê","e"),"í","i"),"ó","o"),"ô","o"),"õ","o"),"ú","u"),"ç","c"),"-"," ")," ","")</f>
        <v/>
      </c>
      <c r="Z429">
        <f>IF($Z$2="","",IF(AND(ISNUMBER(SEARCH($Z$2,Y429)),OR($Z$3="",ISNUMBER(SEARCH($Z$3,Y429))),OR($Z$4="",ISNUMBER(SEARCH($Z$4,Y429)))),MAX($Z$7:Z428)+1,""))</f>
        <v/>
      </c>
    </row>
    <row r="430">
      <c r="Y430">
        <f>SUBSTITUTE(SUBSTITUTE(SUBSTITUTE(SUBSTITUTE(SUBSTITUTE(SUBSTITUTE(SUBSTITUTE(SUBSTITUTE(SUBSTITUTE(SUBSTITUTE(SUBSTITUTE(SUBSTITUTE(SUBSTITUTE(SUBSTITUTE(LOWER('Base de Preços'!B424&amp;" "&amp;'Base de Preços'!C424&amp;" "&amp;'Base de Preços'!D424),"á","a"),"à","a"),"ã","a"),"â","a"),"é","e"),"ê","e"),"í","i"),"ó","o"),"ô","o"),"õ","o"),"ú","u"),"ç","c"),"-"," ")," ","")</f>
        <v/>
      </c>
      <c r="Z430">
        <f>IF($Z$2="","",IF(AND(ISNUMBER(SEARCH($Z$2,Y430)),OR($Z$3="",ISNUMBER(SEARCH($Z$3,Y430))),OR($Z$4="",ISNUMBER(SEARCH($Z$4,Y430)))),MAX($Z$7:Z429)+1,""))</f>
        <v/>
      </c>
    </row>
    <row r="431">
      <c r="Y431">
        <f>SUBSTITUTE(SUBSTITUTE(SUBSTITUTE(SUBSTITUTE(SUBSTITUTE(SUBSTITUTE(SUBSTITUTE(SUBSTITUTE(SUBSTITUTE(SUBSTITUTE(SUBSTITUTE(SUBSTITUTE(SUBSTITUTE(SUBSTITUTE(LOWER('Base de Preços'!B425&amp;" "&amp;'Base de Preços'!C425&amp;" "&amp;'Base de Preços'!D425),"á","a"),"à","a"),"ã","a"),"â","a"),"é","e"),"ê","e"),"í","i"),"ó","o"),"ô","o"),"õ","o"),"ú","u"),"ç","c"),"-"," ")," ","")</f>
        <v/>
      </c>
      <c r="Z431">
        <f>IF($Z$2="","",IF(AND(ISNUMBER(SEARCH($Z$2,Y431)),OR($Z$3="",ISNUMBER(SEARCH($Z$3,Y431))),OR($Z$4="",ISNUMBER(SEARCH($Z$4,Y431)))),MAX($Z$7:Z430)+1,""))</f>
        <v/>
      </c>
    </row>
    <row r="432">
      <c r="Y432">
        <f>SUBSTITUTE(SUBSTITUTE(SUBSTITUTE(SUBSTITUTE(SUBSTITUTE(SUBSTITUTE(SUBSTITUTE(SUBSTITUTE(SUBSTITUTE(SUBSTITUTE(SUBSTITUTE(SUBSTITUTE(SUBSTITUTE(SUBSTITUTE(LOWER('Base de Preços'!B426&amp;" "&amp;'Base de Preços'!C426&amp;" "&amp;'Base de Preços'!D426),"á","a"),"à","a"),"ã","a"),"â","a"),"é","e"),"ê","e"),"í","i"),"ó","o"),"ô","o"),"õ","o"),"ú","u"),"ç","c"),"-"," ")," ","")</f>
        <v/>
      </c>
      <c r="Z432">
        <f>IF($Z$2="","",IF(AND(ISNUMBER(SEARCH($Z$2,Y432)),OR($Z$3="",ISNUMBER(SEARCH($Z$3,Y432))),OR($Z$4="",ISNUMBER(SEARCH($Z$4,Y432)))),MAX($Z$7:Z431)+1,""))</f>
        <v/>
      </c>
    </row>
    <row r="433">
      <c r="Y433">
        <f>SUBSTITUTE(SUBSTITUTE(SUBSTITUTE(SUBSTITUTE(SUBSTITUTE(SUBSTITUTE(SUBSTITUTE(SUBSTITUTE(SUBSTITUTE(SUBSTITUTE(SUBSTITUTE(SUBSTITUTE(SUBSTITUTE(SUBSTITUTE(LOWER('Base de Preços'!B427&amp;" "&amp;'Base de Preços'!C427&amp;" "&amp;'Base de Preços'!D427),"á","a"),"à","a"),"ã","a"),"â","a"),"é","e"),"ê","e"),"í","i"),"ó","o"),"ô","o"),"õ","o"),"ú","u"),"ç","c"),"-"," ")," ","")</f>
        <v/>
      </c>
      <c r="Z433">
        <f>IF($Z$2="","",IF(AND(ISNUMBER(SEARCH($Z$2,Y433)),OR($Z$3="",ISNUMBER(SEARCH($Z$3,Y433))),OR($Z$4="",ISNUMBER(SEARCH($Z$4,Y433)))),MAX($Z$7:Z432)+1,""))</f>
        <v/>
      </c>
    </row>
    <row r="434">
      <c r="Y434">
        <f>SUBSTITUTE(SUBSTITUTE(SUBSTITUTE(SUBSTITUTE(SUBSTITUTE(SUBSTITUTE(SUBSTITUTE(SUBSTITUTE(SUBSTITUTE(SUBSTITUTE(SUBSTITUTE(SUBSTITUTE(SUBSTITUTE(SUBSTITUTE(LOWER('Base de Preços'!B428&amp;" "&amp;'Base de Preços'!C428&amp;" "&amp;'Base de Preços'!D428),"á","a"),"à","a"),"ã","a"),"â","a"),"é","e"),"ê","e"),"í","i"),"ó","o"),"ô","o"),"õ","o"),"ú","u"),"ç","c"),"-"," ")," ","")</f>
        <v/>
      </c>
      <c r="Z434">
        <f>IF($Z$2="","",IF(AND(ISNUMBER(SEARCH($Z$2,Y434)),OR($Z$3="",ISNUMBER(SEARCH($Z$3,Y434))),OR($Z$4="",ISNUMBER(SEARCH($Z$4,Y434)))),MAX($Z$7:Z433)+1,""))</f>
        <v/>
      </c>
    </row>
    <row r="435">
      <c r="Y435">
        <f>SUBSTITUTE(SUBSTITUTE(SUBSTITUTE(SUBSTITUTE(SUBSTITUTE(SUBSTITUTE(SUBSTITUTE(SUBSTITUTE(SUBSTITUTE(SUBSTITUTE(SUBSTITUTE(SUBSTITUTE(SUBSTITUTE(SUBSTITUTE(LOWER('Base de Preços'!B429&amp;" "&amp;'Base de Preços'!C429&amp;" "&amp;'Base de Preços'!D429),"á","a"),"à","a"),"ã","a"),"â","a"),"é","e"),"ê","e"),"í","i"),"ó","o"),"ô","o"),"õ","o"),"ú","u"),"ç","c"),"-"," ")," ","")</f>
        <v/>
      </c>
      <c r="Z435">
        <f>IF($Z$2="","",IF(AND(ISNUMBER(SEARCH($Z$2,Y435)),OR($Z$3="",ISNUMBER(SEARCH($Z$3,Y435))),OR($Z$4="",ISNUMBER(SEARCH($Z$4,Y435)))),MAX($Z$7:Z434)+1,""))</f>
        <v/>
      </c>
    </row>
    <row r="436">
      <c r="Y436">
        <f>SUBSTITUTE(SUBSTITUTE(SUBSTITUTE(SUBSTITUTE(SUBSTITUTE(SUBSTITUTE(SUBSTITUTE(SUBSTITUTE(SUBSTITUTE(SUBSTITUTE(SUBSTITUTE(SUBSTITUTE(SUBSTITUTE(SUBSTITUTE(LOWER('Base de Preços'!B430&amp;" "&amp;'Base de Preços'!C430&amp;" "&amp;'Base de Preços'!D430),"á","a"),"à","a"),"ã","a"),"â","a"),"é","e"),"ê","e"),"í","i"),"ó","o"),"ô","o"),"õ","o"),"ú","u"),"ç","c"),"-"," ")," ","")</f>
        <v/>
      </c>
      <c r="Z436">
        <f>IF($Z$2="","",IF(AND(ISNUMBER(SEARCH($Z$2,Y436)),OR($Z$3="",ISNUMBER(SEARCH($Z$3,Y436))),OR($Z$4="",ISNUMBER(SEARCH($Z$4,Y436)))),MAX($Z$7:Z435)+1,""))</f>
        <v/>
      </c>
    </row>
    <row r="437">
      <c r="Y437">
        <f>SUBSTITUTE(SUBSTITUTE(SUBSTITUTE(SUBSTITUTE(SUBSTITUTE(SUBSTITUTE(SUBSTITUTE(SUBSTITUTE(SUBSTITUTE(SUBSTITUTE(SUBSTITUTE(SUBSTITUTE(SUBSTITUTE(SUBSTITUTE(LOWER('Base de Preços'!B431&amp;" "&amp;'Base de Preços'!C431&amp;" "&amp;'Base de Preços'!D431),"á","a"),"à","a"),"ã","a"),"â","a"),"é","e"),"ê","e"),"í","i"),"ó","o"),"ô","o"),"õ","o"),"ú","u"),"ç","c"),"-"," ")," ","")</f>
        <v/>
      </c>
      <c r="Z437">
        <f>IF($Z$2="","",IF(AND(ISNUMBER(SEARCH($Z$2,Y437)),OR($Z$3="",ISNUMBER(SEARCH($Z$3,Y437))),OR($Z$4="",ISNUMBER(SEARCH($Z$4,Y437)))),MAX($Z$7:Z436)+1,""))</f>
        <v/>
      </c>
    </row>
    <row r="438">
      <c r="Y438">
        <f>SUBSTITUTE(SUBSTITUTE(SUBSTITUTE(SUBSTITUTE(SUBSTITUTE(SUBSTITUTE(SUBSTITUTE(SUBSTITUTE(SUBSTITUTE(SUBSTITUTE(SUBSTITUTE(SUBSTITUTE(SUBSTITUTE(SUBSTITUTE(LOWER('Base de Preços'!B432&amp;" "&amp;'Base de Preços'!C432&amp;" "&amp;'Base de Preços'!D432),"á","a"),"à","a"),"ã","a"),"â","a"),"é","e"),"ê","e"),"í","i"),"ó","o"),"ô","o"),"õ","o"),"ú","u"),"ç","c"),"-"," ")," ","")</f>
        <v/>
      </c>
      <c r="Z438">
        <f>IF($Z$2="","",IF(AND(ISNUMBER(SEARCH($Z$2,Y438)),OR($Z$3="",ISNUMBER(SEARCH($Z$3,Y438))),OR($Z$4="",ISNUMBER(SEARCH($Z$4,Y438)))),MAX($Z$7:Z437)+1,""))</f>
        <v/>
      </c>
    </row>
    <row r="439">
      <c r="Y439">
        <f>SUBSTITUTE(SUBSTITUTE(SUBSTITUTE(SUBSTITUTE(SUBSTITUTE(SUBSTITUTE(SUBSTITUTE(SUBSTITUTE(SUBSTITUTE(SUBSTITUTE(SUBSTITUTE(SUBSTITUTE(SUBSTITUTE(SUBSTITUTE(LOWER('Base de Preços'!B433&amp;" "&amp;'Base de Preços'!C433&amp;" "&amp;'Base de Preços'!D433),"á","a"),"à","a"),"ã","a"),"â","a"),"é","e"),"ê","e"),"í","i"),"ó","o"),"ô","o"),"õ","o"),"ú","u"),"ç","c"),"-"," ")," ","")</f>
        <v/>
      </c>
      <c r="Z439">
        <f>IF($Z$2="","",IF(AND(ISNUMBER(SEARCH($Z$2,Y439)),OR($Z$3="",ISNUMBER(SEARCH($Z$3,Y439))),OR($Z$4="",ISNUMBER(SEARCH($Z$4,Y439)))),MAX($Z$7:Z438)+1,""))</f>
        <v/>
      </c>
    </row>
    <row r="440">
      <c r="Y440">
        <f>SUBSTITUTE(SUBSTITUTE(SUBSTITUTE(SUBSTITUTE(SUBSTITUTE(SUBSTITUTE(SUBSTITUTE(SUBSTITUTE(SUBSTITUTE(SUBSTITUTE(SUBSTITUTE(SUBSTITUTE(SUBSTITUTE(SUBSTITUTE(LOWER('Base de Preços'!B434&amp;" "&amp;'Base de Preços'!C434&amp;" "&amp;'Base de Preços'!D434),"á","a"),"à","a"),"ã","a"),"â","a"),"é","e"),"ê","e"),"í","i"),"ó","o"),"ô","o"),"õ","o"),"ú","u"),"ç","c"),"-"," ")," ","")</f>
        <v/>
      </c>
      <c r="Z440">
        <f>IF($Z$2="","",IF(AND(ISNUMBER(SEARCH($Z$2,Y440)),OR($Z$3="",ISNUMBER(SEARCH($Z$3,Y440))),OR($Z$4="",ISNUMBER(SEARCH($Z$4,Y440)))),MAX($Z$7:Z439)+1,""))</f>
        <v/>
      </c>
    </row>
    <row r="441">
      <c r="Y441">
        <f>SUBSTITUTE(SUBSTITUTE(SUBSTITUTE(SUBSTITUTE(SUBSTITUTE(SUBSTITUTE(SUBSTITUTE(SUBSTITUTE(SUBSTITUTE(SUBSTITUTE(SUBSTITUTE(SUBSTITUTE(SUBSTITUTE(SUBSTITUTE(LOWER('Base de Preços'!B435&amp;" "&amp;'Base de Preços'!C435&amp;" "&amp;'Base de Preços'!D435),"á","a"),"à","a"),"ã","a"),"â","a"),"é","e"),"ê","e"),"í","i"),"ó","o"),"ô","o"),"õ","o"),"ú","u"),"ç","c"),"-"," ")," ","")</f>
        <v/>
      </c>
      <c r="Z441">
        <f>IF($Z$2="","",IF(AND(ISNUMBER(SEARCH($Z$2,Y441)),OR($Z$3="",ISNUMBER(SEARCH($Z$3,Y441))),OR($Z$4="",ISNUMBER(SEARCH($Z$4,Y441)))),MAX($Z$7:Z440)+1,""))</f>
        <v/>
      </c>
    </row>
    <row r="442">
      <c r="Y442">
        <f>SUBSTITUTE(SUBSTITUTE(SUBSTITUTE(SUBSTITUTE(SUBSTITUTE(SUBSTITUTE(SUBSTITUTE(SUBSTITUTE(SUBSTITUTE(SUBSTITUTE(SUBSTITUTE(SUBSTITUTE(SUBSTITUTE(SUBSTITUTE(LOWER('Base de Preços'!B436&amp;" "&amp;'Base de Preços'!C436&amp;" "&amp;'Base de Preços'!D436),"á","a"),"à","a"),"ã","a"),"â","a"),"é","e"),"ê","e"),"í","i"),"ó","o"),"ô","o"),"õ","o"),"ú","u"),"ç","c"),"-"," ")," ","")</f>
        <v/>
      </c>
      <c r="Z442">
        <f>IF($Z$2="","",IF(AND(ISNUMBER(SEARCH($Z$2,Y442)),OR($Z$3="",ISNUMBER(SEARCH($Z$3,Y442))),OR($Z$4="",ISNUMBER(SEARCH($Z$4,Y442)))),MAX($Z$7:Z441)+1,""))</f>
        <v/>
      </c>
    </row>
    <row r="443">
      <c r="Y443">
        <f>SUBSTITUTE(SUBSTITUTE(SUBSTITUTE(SUBSTITUTE(SUBSTITUTE(SUBSTITUTE(SUBSTITUTE(SUBSTITUTE(SUBSTITUTE(SUBSTITUTE(SUBSTITUTE(SUBSTITUTE(SUBSTITUTE(SUBSTITUTE(LOWER('Base de Preços'!B437&amp;" "&amp;'Base de Preços'!C437&amp;" "&amp;'Base de Preços'!D437),"á","a"),"à","a"),"ã","a"),"â","a"),"é","e"),"ê","e"),"í","i"),"ó","o"),"ô","o"),"õ","o"),"ú","u"),"ç","c"),"-"," ")," ","")</f>
        <v/>
      </c>
      <c r="Z443">
        <f>IF($Z$2="","",IF(AND(ISNUMBER(SEARCH($Z$2,Y443)),OR($Z$3="",ISNUMBER(SEARCH($Z$3,Y443))),OR($Z$4="",ISNUMBER(SEARCH($Z$4,Y443)))),MAX($Z$7:Z442)+1,""))</f>
        <v/>
      </c>
    </row>
    <row r="444">
      <c r="Y444">
        <f>SUBSTITUTE(SUBSTITUTE(SUBSTITUTE(SUBSTITUTE(SUBSTITUTE(SUBSTITUTE(SUBSTITUTE(SUBSTITUTE(SUBSTITUTE(SUBSTITUTE(SUBSTITUTE(SUBSTITUTE(SUBSTITUTE(SUBSTITUTE(LOWER('Base de Preços'!B438&amp;" "&amp;'Base de Preços'!C438&amp;" "&amp;'Base de Preços'!D438),"á","a"),"à","a"),"ã","a"),"â","a"),"é","e"),"ê","e"),"í","i"),"ó","o"),"ô","o"),"õ","o"),"ú","u"),"ç","c"),"-"," ")," ","")</f>
        <v/>
      </c>
      <c r="Z444">
        <f>IF($Z$2="","",IF(AND(ISNUMBER(SEARCH($Z$2,Y444)),OR($Z$3="",ISNUMBER(SEARCH($Z$3,Y444))),OR($Z$4="",ISNUMBER(SEARCH($Z$4,Y444)))),MAX($Z$7:Z443)+1,""))</f>
        <v/>
      </c>
    </row>
    <row r="445">
      <c r="Y445">
        <f>SUBSTITUTE(SUBSTITUTE(SUBSTITUTE(SUBSTITUTE(SUBSTITUTE(SUBSTITUTE(SUBSTITUTE(SUBSTITUTE(SUBSTITUTE(SUBSTITUTE(SUBSTITUTE(SUBSTITUTE(SUBSTITUTE(SUBSTITUTE(LOWER('Base de Preços'!B439&amp;" "&amp;'Base de Preços'!C439&amp;" "&amp;'Base de Preços'!D439),"á","a"),"à","a"),"ã","a"),"â","a"),"é","e"),"ê","e"),"í","i"),"ó","o"),"ô","o"),"õ","o"),"ú","u"),"ç","c"),"-"," ")," ","")</f>
        <v/>
      </c>
      <c r="Z445">
        <f>IF($Z$2="","",IF(AND(ISNUMBER(SEARCH($Z$2,Y445)),OR($Z$3="",ISNUMBER(SEARCH($Z$3,Y445))),OR($Z$4="",ISNUMBER(SEARCH($Z$4,Y445)))),MAX($Z$7:Z444)+1,""))</f>
        <v/>
      </c>
    </row>
    <row r="446">
      <c r="Y446">
        <f>SUBSTITUTE(SUBSTITUTE(SUBSTITUTE(SUBSTITUTE(SUBSTITUTE(SUBSTITUTE(SUBSTITUTE(SUBSTITUTE(SUBSTITUTE(SUBSTITUTE(SUBSTITUTE(SUBSTITUTE(SUBSTITUTE(SUBSTITUTE(LOWER('Base de Preços'!B440&amp;" "&amp;'Base de Preços'!C440&amp;" "&amp;'Base de Preços'!D440),"á","a"),"à","a"),"ã","a"),"â","a"),"é","e"),"ê","e"),"í","i"),"ó","o"),"ô","o"),"õ","o"),"ú","u"),"ç","c"),"-"," ")," ","")</f>
        <v/>
      </c>
      <c r="Z446">
        <f>IF($Z$2="","",IF(AND(ISNUMBER(SEARCH($Z$2,Y446)),OR($Z$3="",ISNUMBER(SEARCH($Z$3,Y446))),OR($Z$4="",ISNUMBER(SEARCH($Z$4,Y446)))),MAX($Z$7:Z445)+1,""))</f>
        <v/>
      </c>
    </row>
    <row r="447">
      <c r="Y447">
        <f>SUBSTITUTE(SUBSTITUTE(SUBSTITUTE(SUBSTITUTE(SUBSTITUTE(SUBSTITUTE(SUBSTITUTE(SUBSTITUTE(SUBSTITUTE(SUBSTITUTE(SUBSTITUTE(SUBSTITUTE(SUBSTITUTE(SUBSTITUTE(LOWER('Base de Preços'!B441&amp;" "&amp;'Base de Preços'!C441&amp;" "&amp;'Base de Preços'!D441),"á","a"),"à","a"),"ã","a"),"â","a"),"é","e"),"ê","e"),"í","i"),"ó","o"),"ô","o"),"õ","o"),"ú","u"),"ç","c"),"-"," ")," ","")</f>
        <v/>
      </c>
      <c r="Z447">
        <f>IF($Z$2="","",IF(AND(ISNUMBER(SEARCH($Z$2,Y447)),OR($Z$3="",ISNUMBER(SEARCH($Z$3,Y447))),OR($Z$4="",ISNUMBER(SEARCH($Z$4,Y447)))),MAX($Z$7:Z446)+1,""))</f>
        <v/>
      </c>
    </row>
    <row r="448">
      <c r="Y448">
        <f>SUBSTITUTE(SUBSTITUTE(SUBSTITUTE(SUBSTITUTE(SUBSTITUTE(SUBSTITUTE(SUBSTITUTE(SUBSTITUTE(SUBSTITUTE(SUBSTITUTE(SUBSTITUTE(SUBSTITUTE(SUBSTITUTE(SUBSTITUTE(LOWER('Base de Preços'!B442&amp;" "&amp;'Base de Preços'!C442&amp;" "&amp;'Base de Preços'!D442),"á","a"),"à","a"),"ã","a"),"â","a"),"é","e"),"ê","e"),"í","i"),"ó","o"),"ô","o"),"õ","o"),"ú","u"),"ç","c"),"-"," ")," ","")</f>
        <v/>
      </c>
      <c r="Z448">
        <f>IF($Z$2="","",IF(AND(ISNUMBER(SEARCH($Z$2,Y448)),OR($Z$3="",ISNUMBER(SEARCH($Z$3,Y448))),OR($Z$4="",ISNUMBER(SEARCH($Z$4,Y448)))),MAX($Z$7:Z447)+1,""))</f>
        <v/>
      </c>
    </row>
    <row r="449">
      <c r="Y449">
        <f>SUBSTITUTE(SUBSTITUTE(SUBSTITUTE(SUBSTITUTE(SUBSTITUTE(SUBSTITUTE(SUBSTITUTE(SUBSTITUTE(SUBSTITUTE(SUBSTITUTE(SUBSTITUTE(SUBSTITUTE(SUBSTITUTE(SUBSTITUTE(LOWER('Base de Preços'!B443&amp;" "&amp;'Base de Preços'!C443&amp;" "&amp;'Base de Preços'!D443),"á","a"),"à","a"),"ã","a"),"â","a"),"é","e"),"ê","e"),"í","i"),"ó","o"),"ô","o"),"õ","o"),"ú","u"),"ç","c"),"-"," ")," ","")</f>
        <v/>
      </c>
      <c r="Z449">
        <f>IF($Z$2="","",IF(AND(ISNUMBER(SEARCH($Z$2,Y449)),OR($Z$3="",ISNUMBER(SEARCH($Z$3,Y449))),OR($Z$4="",ISNUMBER(SEARCH($Z$4,Y449)))),MAX($Z$7:Z448)+1,""))</f>
        <v/>
      </c>
    </row>
    <row r="450">
      <c r="Y450">
        <f>SUBSTITUTE(SUBSTITUTE(SUBSTITUTE(SUBSTITUTE(SUBSTITUTE(SUBSTITUTE(SUBSTITUTE(SUBSTITUTE(SUBSTITUTE(SUBSTITUTE(SUBSTITUTE(SUBSTITUTE(SUBSTITUTE(SUBSTITUTE(LOWER('Base de Preços'!B444&amp;" "&amp;'Base de Preços'!C444&amp;" "&amp;'Base de Preços'!D444),"á","a"),"à","a"),"ã","a"),"â","a"),"é","e"),"ê","e"),"í","i"),"ó","o"),"ô","o"),"õ","o"),"ú","u"),"ç","c"),"-"," ")," ","")</f>
        <v/>
      </c>
      <c r="Z450">
        <f>IF($Z$2="","",IF(AND(ISNUMBER(SEARCH($Z$2,Y450)),OR($Z$3="",ISNUMBER(SEARCH($Z$3,Y450))),OR($Z$4="",ISNUMBER(SEARCH($Z$4,Y450)))),MAX($Z$7:Z449)+1,""))</f>
        <v/>
      </c>
    </row>
    <row r="451">
      <c r="Y451">
        <f>SUBSTITUTE(SUBSTITUTE(SUBSTITUTE(SUBSTITUTE(SUBSTITUTE(SUBSTITUTE(SUBSTITUTE(SUBSTITUTE(SUBSTITUTE(SUBSTITUTE(SUBSTITUTE(SUBSTITUTE(SUBSTITUTE(SUBSTITUTE(LOWER('Base de Preços'!B445&amp;" "&amp;'Base de Preços'!C445&amp;" "&amp;'Base de Preços'!D445),"á","a"),"à","a"),"ã","a"),"â","a"),"é","e"),"ê","e"),"í","i"),"ó","o"),"ô","o"),"õ","o"),"ú","u"),"ç","c"),"-"," ")," ","")</f>
        <v/>
      </c>
      <c r="Z451">
        <f>IF($Z$2="","",IF(AND(ISNUMBER(SEARCH($Z$2,Y451)),OR($Z$3="",ISNUMBER(SEARCH($Z$3,Y451))),OR($Z$4="",ISNUMBER(SEARCH($Z$4,Y451)))),MAX($Z$7:Z450)+1,""))</f>
        <v/>
      </c>
    </row>
    <row r="452">
      <c r="Y452">
        <f>SUBSTITUTE(SUBSTITUTE(SUBSTITUTE(SUBSTITUTE(SUBSTITUTE(SUBSTITUTE(SUBSTITUTE(SUBSTITUTE(SUBSTITUTE(SUBSTITUTE(SUBSTITUTE(SUBSTITUTE(SUBSTITUTE(SUBSTITUTE(LOWER('Base de Preços'!B446&amp;" "&amp;'Base de Preços'!C446&amp;" "&amp;'Base de Preços'!D446),"á","a"),"à","a"),"ã","a"),"â","a"),"é","e"),"ê","e"),"í","i"),"ó","o"),"ô","o"),"õ","o"),"ú","u"),"ç","c"),"-"," ")," ","")</f>
        <v/>
      </c>
      <c r="Z452">
        <f>IF($Z$2="","",IF(AND(ISNUMBER(SEARCH($Z$2,Y452)),OR($Z$3="",ISNUMBER(SEARCH($Z$3,Y452))),OR($Z$4="",ISNUMBER(SEARCH($Z$4,Y452)))),MAX($Z$7:Z451)+1,""))</f>
        <v/>
      </c>
    </row>
    <row r="453">
      <c r="Y453">
        <f>SUBSTITUTE(SUBSTITUTE(SUBSTITUTE(SUBSTITUTE(SUBSTITUTE(SUBSTITUTE(SUBSTITUTE(SUBSTITUTE(SUBSTITUTE(SUBSTITUTE(SUBSTITUTE(SUBSTITUTE(SUBSTITUTE(SUBSTITUTE(LOWER('Base de Preços'!B447&amp;" "&amp;'Base de Preços'!C447&amp;" "&amp;'Base de Preços'!D447),"á","a"),"à","a"),"ã","a"),"â","a"),"é","e"),"ê","e"),"í","i"),"ó","o"),"ô","o"),"õ","o"),"ú","u"),"ç","c"),"-"," ")," ","")</f>
        <v/>
      </c>
      <c r="Z453">
        <f>IF($Z$2="","",IF(AND(ISNUMBER(SEARCH($Z$2,Y453)),OR($Z$3="",ISNUMBER(SEARCH($Z$3,Y453))),OR($Z$4="",ISNUMBER(SEARCH($Z$4,Y453)))),MAX($Z$7:Z452)+1,""))</f>
        <v/>
      </c>
    </row>
    <row r="454">
      <c r="Y454">
        <f>SUBSTITUTE(SUBSTITUTE(SUBSTITUTE(SUBSTITUTE(SUBSTITUTE(SUBSTITUTE(SUBSTITUTE(SUBSTITUTE(SUBSTITUTE(SUBSTITUTE(SUBSTITUTE(SUBSTITUTE(SUBSTITUTE(SUBSTITUTE(LOWER('Base de Preços'!B448&amp;" "&amp;'Base de Preços'!C448&amp;" "&amp;'Base de Preços'!D448),"á","a"),"à","a"),"ã","a"),"â","a"),"é","e"),"ê","e"),"í","i"),"ó","o"),"ô","o"),"õ","o"),"ú","u"),"ç","c"),"-"," ")," ","")</f>
        <v/>
      </c>
      <c r="Z454">
        <f>IF($Z$2="","",IF(AND(ISNUMBER(SEARCH($Z$2,Y454)),OR($Z$3="",ISNUMBER(SEARCH($Z$3,Y454))),OR($Z$4="",ISNUMBER(SEARCH($Z$4,Y454)))),MAX($Z$7:Z453)+1,""))</f>
        <v/>
      </c>
    </row>
    <row r="455">
      <c r="Y455">
        <f>SUBSTITUTE(SUBSTITUTE(SUBSTITUTE(SUBSTITUTE(SUBSTITUTE(SUBSTITUTE(SUBSTITUTE(SUBSTITUTE(SUBSTITUTE(SUBSTITUTE(SUBSTITUTE(SUBSTITUTE(SUBSTITUTE(SUBSTITUTE(LOWER('Base de Preços'!B449&amp;" "&amp;'Base de Preços'!C449&amp;" "&amp;'Base de Preços'!D449),"á","a"),"à","a"),"ã","a"),"â","a"),"é","e"),"ê","e"),"í","i"),"ó","o"),"ô","o"),"õ","o"),"ú","u"),"ç","c"),"-"," ")," ","")</f>
        <v/>
      </c>
      <c r="Z455">
        <f>IF($Z$2="","",IF(AND(ISNUMBER(SEARCH($Z$2,Y455)),OR($Z$3="",ISNUMBER(SEARCH($Z$3,Y455))),OR($Z$4="",ISNUMBER(SEARCH($Z$4,Y455)))),MAX($Z$7:Z454)+1,""))</f>
        <v/>
      </c>
    </row>
    <row r="456">
      <c r="Y456">
        <f>SUBSTITUTE(SUBSTITUTE(SUBSTITUTE(SUBSTITUTE(SUBSTITUTE(SUBSTITUTE(SUBSTITUTE(SUBSTITUTE(SUBSTITUTE(SUBSTITUTE(SUBSTITUTE(SUBSTITUTE(SUBSTITUTE(SUBSTITUTE(LOWER('Base de Preços'!B450&amp;" "&amp;'Base de Preços'!C450&amp;" "&amp;'Base de Preços'!D450),"á","a"),"à","a"),"ã","a"),"â","a"),"é","e"),"ê","e"),"í","i"),"ó","o"),"ô","o"),"õ","o"),"ú","u"),"ç","c"),"-"," ")," ","")</f>
        <v/>
      </c>
      <c r="Z456">
        <f>IF($Z$2="","",IF(AND(ISNUMBER(SEARCH($Z$2,Y456)),OR($Z$3="",ISNUMBER(SEARCH($Z$3,Y456))),OR($Z$4="",ISNUMBER(SEARCH($Z$4,Y456)))),MAX($Z$7:Z455)+1,""))</f>
        <v/>
      </c>
    </row>
    <row r="457">
      <c r="Y457">
        <f>SUBSTITUTE(SUBSTITUTE(SUBSTITUTE(SUBSTITUTE(SUBSTITUTE(SUBSTITUTE(SUBSTITUTE(SUBSTITUTE(SUBSTITUTE(SUBSTITUTE(SUBSTITUTE(SUBSTITUTE(SUBSTITUTE(SUBSTITUTE(LOWER('Base de Preços'!B451&amp;" "&amp;'Base de Preços'!C451&amp;" "&amp;'Base de Preços'!D451),"á","a"),"à","a"),"ã","a"),"â","a"),"é","e"),"ê","e"),"í","i"),"ó","o"),"ô","o"),"õ","o"),"ú","u"),"ç","c"),"-"," ")," ","")</f>
        <v/>
      </c>
      <c r="Z457">
        <f>IF($Z$2="","",IF(AND(ISNUMBER(SEARCH($Z$2,Y457)),OR($Z$3="",ISNUMBER(SEARCH($Z$3,Y457))),OR($Z$4="",ISNUMBER(SEARCH($Z$4,Y457)))),MAX($Z$7:Z456)+1,""))</f>
        <v/>
      </c>
    </row>
    <row r="458">
      <c r="Y458">
        <f>SUBSTITUTE(SUBSTITUTE(SUBSTITUTE(SUBSTITUTE(SUBSTITUTE(SUBSTITUTE(SUBSTITUTE(SUBSTITUTE(SUBSTITUTE(SUBSTITUTE(SUBSTITUTE(SUBSTITUTE(SUBSTITUTE(SUBSTITUTE(LOWER('Base de Preços'!B452&amp;" "&amp;'Base de Preços'!C452&amp;" "&amp;'Base de Preços'!D452),"á","a"),"à","a"),"ã","a"),"â","a"),"é","e"),"ê","e"),"í","i"),"ó","o"),"ô","o"),"õ","o"),"ú","u"),"ç","c"),"-"," ")," ","")</f>
        <v/>
      </c>
      <c r="Z458">
        <f>IF($Z$2="","",IF(AND(ISNUMBER(SEARCH($Z$2,Y458)),OR($Z$3="",ISNUMBER(SEARCH($Z$3,Y458))),OR($Z$4="",ISNUMBER(SEARCH($Z$4,Y458)))),MAX($Z$7:Z457)+1,""))</f>
        <v/>
      </c>
    </row>
  </sheetData>
  <mergeCells count="4">
    <mergeCell ref="B2:F2"/>
    <mergeCell ref="C5:F5"/>
    <mergeCell ref="C4:F4"/>
    <mergeCell ref="B1:F1"/>
  </mergeCells>
  <conditionalFormatting sqref="B8:F67">
    <cfRule type="expression" priority="1" dxfId="0">
      <formula>AND($B8&lt;&gt;"",MOD(ROW(),2)=0)</formula>
    </cfRule>
    <cfRule type="expression" priority="2" dxfId="1">
      <formula>$B8&lt;&gt;""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4120F"/>
    <outlinePr summaryBelow="1" summaryRight="1"/>
    <pageSetUpPr/>
  </sheetPr>
  <dimension ref="A1:F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22" customWidth="1" min="3" max="3"/>
    <col width="16" customWidth="1" min="4" max="4"/>
    <col width="22" customWidth="1" min="5" max="5"/>
    <col width="22" customWidth="1" min="6" max="6"/>
  </cols>
  <sheetData>
    <row r="1" ht="30" customHeight="1">
      <c r="A1" s="16" t="inlineStr">
        <is>
          <t>Link</t>
        </is>
      </c>
      <c r="B1" s="16" t="inlineStr">
        <is>
          <t>Nome do produto</t>
        </is>
      </c>
      <c r="C1" s="16" t="inlineStr">
        <is>
          <t>Categoria</t>
        </is>
      </c>
      <c r="D1" s="16" t="inlineStr">
        <is>
          <t>Loja</t>
        </is>
      </c>
      <c r="E1" s="16" t="inlineStr">
        <is>
          <t>Menor preço visto (com cupom)</t>
        </is>
      </c>
      <c r="F1" s="16" t="inlineStr">
        <is>
          <t>Vale a pena comprar até</t>
        </is>
      </c>
    </row>
    <row r="2">
      <c r="A2" s="17" t="inlineStr">
        <is>
          <t>https://link.amazon/B0aYorDEH</t>
        </is>
      </c>
      <c r="B2" t="inlineStr">
        <is>
          <t>Power Whey Chocolate 15g</t>
        </is>
      </c>
      <c r="C2" t="inlineStr">
        <is>
          <t>3 Corações</t>
        </is>
      </c>
      <c r="D2" t="inlineStr">
        <is>
          <t>Amazon</t>
        </is>
      </c>
      <c r="E2" s="18" t="n">
        <v>59.18</v>
      </c>
      <c r="F2" s="19" t="n">
        <v>78</v>
      </c>
    </row>
    <row r="3">
      <c r="A3" s="17" t="inlineStr">
        <is>
          <t>https://link.amazon/B02fqm9rS</t>
        </is>
      </c>
      <c r="B3" t="inlineStr">
        <is>
          <t>Power Whey Clássico 15g</t>
        </is>
      </c>
      <c r="C3" t="inlineStr">
        <is>
          <t>3 Corações</t>
        </is>
      </c>
      <c r="D3" t="inlineStr">
        <is>
          <t>Amazon</t>
        </is>
      </c>
      <c r="E3" s="18" t="n">
        <v>60.47</v>
      </c>
      <c r="F3" s="19" t="n">
        <v>79</v>
      </c>
    </row>
    <row r="4">
      <c r="A4" s="17" t="inlineStr">
        <is>
          <t>https://link.amazon/B06yUQaaT</t>
        </is>
      </c>
      <c r="B4" t="inlineStr">
        <is>
          <t>Power Whey Cookies n'Cream 15g</t>
        </is>
      </c>
      <c r="C4" t="inlineStr">
        <is>
          <t>3 Corações</t>
        </is>
      </c>
      <c r="D4" t="inlineStr">
        <is>
          <t>Amazon</t>
        </is>
      </c>
      <c r="E4" s="18" t="n">
        <v>65.48</v>
      </c>
      <c r="F4" s="19" t="n">
        <v>79</v>
      </c>
    </row>
    <row r="5">
      <c r="A5" s="17" t="inlineStr">
        <is>
          <t>https://link.amazon/B02rDCCA6</t>
        </is>
      </c>
      <c r="B5" t="inlineStr">
        <is>
          <t>Power Whey Doce de Leite 15g</t>
        </is>
      </c>
      <c r="C5" t="inlineStr">
        <is>
          <t>3 Corações</t>
        </is>
      </c>
      <c r="D5" t="inlineStr">
        <is>
          <t>Amazon</t>
        </is>
      </c>
      <c r="E5" s="18" t="n">
        <v>70.19</v>
      </c>
      <c r="F5" s="19" t="n">
        <v>78</v>
      </c>
    </row>
    <row r="6">
      <c r="A6" s="17" t="inlineStr">
        <is>
          <t>https://link.amazon/B09hamBn6</t>
        </is>
      </c>
      <c r="B6" t="inlineStr">
        <is>
          <t>Power Whey Morango 15g</t>
        </is>
      </c>
      <c r="C6" t="inlineStr">
        <is>
          <t>3 Corações</t>
        </is>
      </c>
      <c r="D6" t="inlineStr">
        <is>
          <t>Amazon</t>
        </is>
      </c>
      <c r="E6" s="18" t="n">
        <v>101.88</v>
      </c>
      <c r="F6" s="19" t="n">
        <v>78</v>
      </c>
    </row>
    <row r="7">
      <c r="A7" s="17" t="inlineStr">
        <is>
          <t>https://link.amazon/B03cKDMr4</t>
        </is>
      </c>
      <c r="B7" t="inlineStr">
        <is>
          <t>3VS Chocolate &amp; Avelã</t>
        </is>
      </c>
      <c r="C7" t="inlineStr">
        <is>
          <t>3VS</t>
        </is>
      </c>
      <c r="D7" t="inlineStr">
        <is>
          <t>Amazon</t>
        </is>
      </c>
      <c r="E7" s="18" t="n">
        <v>59.58</v>
      </c>
      <c r="F7" s="19" t="n">
        <v>39</v>
      </c>
    </row>
    <row r="8">
      <c r="A8" s="17" t="inlineStr">
        <is>
          <t>https://link.amazon/B0gMmNmxK</t>
        </is>
      </c>
      <c r="B8" t="inlineStr">
        <is>
          <t>3VS Chocolate Branco</t>
        </is>
      </c>
      <c r="C8" t="inlineStr">
        <is>
          <t>3VS</t>
        </is>
      </c>
      <c r="D8" t="inlineStr">
        <is>
          <t>Amazon</t>
        </is>
      </c>
      <c r="E8" s="18" t="n">
        <v>43</v>
      </c>
      <c r="F8" s="19" t="n">
        <v>39</v>
      </c>
    </row>
    <row r="9">
      <c r="A9" s="17" t="inlineStr">
        <is>
          <t>https://link.amazon/B0hyJfCf6</t>
        </is>
      </c>
      <c r="B9" t="inlineStr">
        <is>
          <t>3VS Chocolate Caramelo</t>
        </is>
      </c>
      <c r="C9" t="inlineStr">
        <is>
          <t>3VS</t>
        </is>
      </c>
      <c r="D9" t="inlineStr">
        <is>
          <t>Amazon</t>
        </is>
      </c>
      <c r="E9" s="18" t="n">
        <v>59.58</v>
      </c>
      <c r="F9" s="19" t="n">
        <v>39</v>
      </c>
    </row>
    <row r="10">
      <c r="A10" s="17" t="inlineStr">
        <is>
          <t>https://link.amazon/B00o5X37H</t>
        </is>
      </c>
      <c r="B10" t="inlineStr">
        <is>
          <t>3VS Cookies e Cream</t>
        </is>
      </c>
      <c r="C10" t="inlineStr">
        <is>
          <t>3VS</t>
        </is>
      </c>
      <c r="D10" t="inlineStr">
        <is>
          <t>Amazon</t>
        </is>
      </c>
      <c r="E10" s="18" t="n">
        <v>43</v>
      </c>
      <c r="F10" s="19" t="n">
        <v>39</v>
      </c>
    </row>
    <row r="11">
      <c r="A11" s="17" t="inlineStr">
        <is>
          <t>https://link.amazon/B06VCsB9s</t>
        </is>
      </c>
      <c r="B11" t="inlineStr">
        <is>
          <t>3VS Strawberry CheeseCake</t>
        </is>
      </c>
      <c r="C11" t="inlineStr">
        <is>
          <t>3VS</t>
        </is>
      </c>
      <c r="D11" t="inlineStr">
        <is>
          <t>Amazon</t>
        </is>
      </c>
      <c r="E11" s="18" t="n">
        <v>69</v>
      </c>
      <c r="F11" s="19" t="n">
        <v>39</v>
      </c>
    </row>
    <row r="12">
      <c r="A12" s="17" t="inlineStr">
        <is>
          <t>https://link.amazon/B0dVDn0BW</t>
        </is>
      </c>
      <c r="B12" t="inlineStr">
        <is>
          <t>3VS Strawberry ShortCake</t>
        </is>
      </c>
      <c r="C12" t="inlineStr">
        <is>
          <t>3VS</t>
        </is>
      </c>
      <c r="D12" t="inlineStr">
        <is>
          <t>Amazon</t>
        </is>
      </c>
      <c r="E12" s="18" t="n">
        <v>38.7</v>
      </c>
      <c r="F12" s="19" t="n">
        <v>39</v>
      </c>
    </row>
    <row r="13">
      <c r="A13" s="17" t="inlineStr">
        <is>
          <t>https://link.amazon/B0bzSYQW9</t>
        </is>
      </c>
      <c r="B13" t="inlineStr">
        <is>
          <t>Biscoito Bauducco Kit 100 saches</t>
        </is>
      </c>
      <c r="C13" t="inlineStr">
        <is>
          <t>Balduco</t>
        </is>
      </c>
      <c r="D13" t="inlineStr">
        <is>
          <t>Amazon</t>
        </is>
      </c>
      <c r="E13" s="18" t="n">
        <v>75</v>
      </c>
      <c r="F13" s="19" t="n">
        <v>71</v>
      </c>
    </row>
    <row r="14">
      <c r="A14" s="17" t="inlineStr">
        <is>
          <t>https://link.amazon/B0ghD2soF</t>
        </is>
      </c>
      <c r="B14" t="inlineStr">
        <is>
          <t>Bolinho Chocolate com baunilha 16 un</t>
        </is>
      </c>
      <c r="C14" t="inlineStr">
        <is>
          <t>Balduco</t>
        </is>
      </c>
      <c r="D14" t="inlineStr">
        <is>
          <t>Amazon</t>
        </is>
      </c>
      <c r="E14" s="18" t="n">
        <v>38</v>
      </c>
      <c r="F14" s="19" t="n">
        <v>35</v>
      </c>
    </row>
    <row r="15">
      <c r="A15" s="17" t="inlineStr">
        <is>
          <t>https://link.amazon/B08mNnZFP</t>
        </is>
      </c>
      <c r="B15" t="inlineStr">
        <is>
          <t>Bolinho Duo Chocolate 15 un</t>
        </is>
      </c>
      <c r="C15" t="inlineStr">
        <is>
          <t>Balduco</t>
        </is>
      </c>
      <c r="D15" t="inlineStr">
        <is>
          <t>Amazon</t>
        </is>
      </c>
      <c r="E15" s="18" t="n">
        <v>27</v>
      </c>
      <c r="F15" s="19" t="n">
        <v>25</v>
      </c>
    </row>
    <row r="16">
      <c r="A16" s="17" t="inlineStr">
        <is>
          <t>https://link.amazon/B05apuIKZ</t>
        </is>
      </c>
      <c r="B16" t="inlineStr">
        <is>
          <t>Bolinho Duplo Chocolate 16 un</t>
        </is>
      </c>
      <c r="C16" t="inlineStr">
        <is>
          <t>Balduco</t>
        </is>
      </c>
      <c r="D16" t="inlineStr">
        <is>
          <t>Amazon</t>
        </is>
      </c>
      <c r="E16" s="18" t="n">
        <v>38</v>
      </c>
      <c r="F16" s="19" t="n">
        <v>35</v>
      </c>
    </row>
    <row r="17">
      <c r="A17" s="17" t="inlineStr">
        <is>
          <t>https://link.amazon/B0983VgV3</t>
        </is>
      </c>
      <c r="B17" t="inlineStr">
        <is>
          <t>Bolinho Morango 16 un</t>
        </is>
      </c>
      <c r="C17" t="inlineStr">
        <is>
          <t>Balduco</t>
        </is>
      </c>
      <c r="D17" t="inlineStr">
        <is>
          <t>Amazon</t>
        </is>
      </c>
      <c r="E17" s="18" t="n">
        <v>35.06</v>
      </c>
      <c r="F17" s="19" t="n">
        <v>35</v>
      </c>
    </row>
    <row r="18">
      <c r="A18" s="17" t="inlineStr">
        <is>
          <t>https://link.amazon/B0h77NSGJ</t>
        </is>
      </c>
      <c r="B18" t="inlineStr">
        <is>
          <t>Bolinho Roll 15 un</t>
        </is>
      </c>
      <c r="C18" t="inlineStr">
        <is>
          <t>Balduco</t>
        </is>
      </c>
      <c r="D18" t="inlineStr">
        <is>
          <t>Amazon</t>
        </is>
      </c>
      <c r="E18" s="18" t="n">
        <v>32</v>
      </c>
      <c r="F18" s="19" t="n">
        <v>29</v>
      </c>
    </row>
    <row r="19">
      <c r="A19" s="17" t="inlineStr">
        <is>
          <t>https://link.amazon/B0e4jYHvv</t>
        </is>
      </c>
      <c r="B19" t="inlineStr">
        <is>
          <t>ChocoBiscuit Chocolate ao Leite</t>
        </is>
      </c>
      <c r="C19" t="inlineStr">
        <is>
          <t>Balduco</t>
        </is>
      </c>
      <c r="D19" t="inlineStr">
        <is>
          <t>Amazon</t>
        </is>
      </c>
      <c r="E19" s="18" t="n">
        <v>5.84</v>
      </c>
      <c r="F19" s="19" t="n">
        <v>6</v>
      </c>
    </row>
    <row r="20">
      <c r="A20" s="17" t="inlineStr">
        <is>
          <t>https://link.amazon/B0ggNIWSY</t>
        </is>
      </c>
      <c r="B20" t="inlineStr">
        <is>
          <t>COOKIES CHOCOLATE</t>
        </is>
      </c>
      <c r="C20" t="inlineStr">
        <is>
          <t>Balduco</t>
        </is>
      </c>
      <c r="D20" t="inlineStr">
        <is>
          <t>Amazon</t>
        </is>
      </c>
      <c r="E20" s="18" t="n">
        <v>2.6</v>
      </c>
      <c r="F20" s="19" t="n">
        <v>2.5</v>
      </c>
    </row>
    <row r="21">
      <c r="A21" s="17" t="inlineStr">
        <is>
          <t>https://link.amazon/B0eFuWBU4</t>
        </is>
      </c>
      <c r="B21" t="inlineStr">
        <is>
          <t>Cookies Chocolate Bauducco 100g</t>
        </is>
      </c>
      <c r="C21" t="inlineStr">
        <is>
          <t>Balduco</t>
        </is>
      </c>
      <c r="D21" t="inlineStr">
        <is>
          <t>Amazon</t>
        </is>
      </c>
      <c r="E21" s="18" t="n">
        <v>4.04</v>
      </c>
      <c r="F21" s="19" t="n">
        <v>6</v>
      </c>
    </row>
    <row r="22">
      <c r="A22" s="17" t="inlineStr">
        <is>
          <t>https://link.amazon/B0gYMzbKn</t>
        </is>
      </c>
      <c r="B22" t="inlineStr">
        <is>
          <t>Banana e Ameixa Zero</t>
        </is>
      </c>
      <c r="C22" t="inlineStr">
        <is>
          <t>Banana Brasil</t>
        </is>
      </c>
      <c r="D22" t="inlineStr">
        <is>
          <t>Amazon</t>
        </is>
      </c>
      <c r="E22" s="18" t="n">
        <v>37.31</v>
      </c>
      <c r="F22" s="19" t="n">
        <v>38</v>
      </c>
    </row>
    <row r="23">
      <c r="A23" s="17" t="inlineStr">
        <is>
          <t>https://link.amazon/B08aDR5jk</t>
        </is>
      </c>
      <c r="B23" t="inlineStr">
        <is>
          <t>Baunilha c/ Crispies</t>
        </is>
      </c>
      <c r="C23" t="inlineStr">
        <is>
          <t>Banana Brasil</t>
        </is>
      </c>
      <c r="D23" t="inlineStr">
        <is>
          <t>Amazon</t>
        </is>
      </c>
      <c r="E23" s="18" t="n">
        <v>54.68</v>
      </c>
      <c r="F23" s="19" t="n">
        <v>38</v>
      </c>
    </row>
    <row r="24">
      <c r="A24" s="17" t="inlineStr">
        <is>
          <t>https://link.amazon/B045gWrx4</t>
        </is>
      </c>
      <c r="B24" t="inlineStr">
        <is>
          <t>Chocolate Ao Leite Zero</t>
        </is>
      </c>
      <c r="C24" t="inlineStr">
        <is>
          <t>Banana Brasil</t>
        </is>
      </c>
      <c r="D24" t="inlineStr">
        <is>
          <t>Amazon</t>
        </is>
      </c>
      <c r="E24" s="18" t="n">
        <v>38</v>
      </c>
      <c r="F24" s="19" t="n">
        <v>38</v>
      </c>
    </row>
    <row r="25">
      <c r="A25" s="17" t="inlineStr">
        <is>
          <t>https://link.amazon/B0eXqkNkE</t>
        </is>
      </c>
      <c r="B25" t="inlineStr">
        <is>
          <t>Chocolate Branco</t>
        </is>
      </c>
      <c r="C25" t="inlineStr">
        <is>
          <t>Banana Brasil</t>
        </is>
      </c>
      <c r="D25" t="inlineStr">
        <is>
          <t>Amazon</t>
        </is>
      </c>
      <c r="E25" s="18" t="n">
        <v>37.33</v>
      </c>
      <c r="F25" s="19" t="n">
        <v>38</v>
      </c>
    </row>
    <row r="26">
      <c r="A26" s="17" t="inlineStr">
        <is>
          <t>https://link.amazon/B01KZPzp7</t>
        </is>
      </c>
      <c r="B26" t="inlineStr">
        <is>
          <t>Chocolate Branco Zero</t>
        </is>
      </c>
      <c r="C26" t="inlineStr">
        <is>
          <t>Banana Brasil</t>
        </is>
      </c>
      <c r="D26" t="inlineStr">
        <is>
          <t>Amazon</t>
        </is>
      </c>
      <c r="E26" s="18" t="n">
        <v>38.6</v>
      </c>
      <c r="F26" s="19" t="n">
        <v>38</v>
      </c>
    </row>
    <row r="27">
      <c r="A27" s="17" t="inlineStr">
        <is>
          <t>https://link.amazon/B0c5hfvVm</t>
        </is>
      </c>
      <c r="B27" t="inlineStr">
        <is>
          <t>Coco</t>
        </is>
      </c>
      <c r="C27" t="inlineStr">
        <is>
          <t>Banana Brasil</t>
        </is>
      </c>
      <c r="D27" t="inlineStr">
        <is>
          <t>Amazon</t>
        </is>
      </c>
      <c r="E27" s="18" t="n">
        <v>53.46</v>
      </c>
      <c r="F27" s="19" t="n">
        <v>38</v>
      </c>
    </row>
    <row r="28">
      <c r="A28" s="17" t="inlineStr">
        <is>
          <t>https://link.amazon/B0bENF0Qa</t>
        </is>
      </c>
      <c r="B28" t="inlineStr">
        <is>
          <t>Nozes e Damasco Zero</t>
        </is>
      </c>
      <c r="C28" t="inlineStr">
        <is>
          <t>Banana Brasil</t>
        </is>
      </c>
      <c r="D28" t="inlineStr">
        <is>
          <t>Amazon</t>
        </is>
      </c>
      <c r="E28" s="18" t="n">
        <v>38.49</v>
      </c>
      <c r="F28" s="19" t="n">
        <v>38</v>
      </c>
    </row>
    <row r="29">
      <c r="A29" s="17" t="inlineStr">
        <is>
          <t>https://link.amazon/B0jgHzqpL</t>
        </is>
      </c>
      <c r="B29" t="inlineStr">
        <is>
          <t>Sabores Sortidos</t>
        </is>
      </c>
      <c r="C29" t="inlineStr">
        <is>
          <t>Banana Brasil</t>
        </is>
      </c>
      <c r="D29" t="inlineStr">
        <is>
          <t>Amazon</t>
        </is>
      </c>
      <c r="E29" s="18" t="n">
        <v>42</v>
      </c>
      <c r="F29" s="19" t="n">
        <v>38</v>
      </c>
    </row>
    <row r="30">
      <c r="A30" s="17" t="inlineStr">
        <is>
          <t>https://link.amazon/B0i2UacKc</t>
        </is>
      </c>
      <c r="B30" t="inlineStr">
        <is>
          <t>Supino Amendoin</t>
        </is>
      </c>
      <c r="C30" t="inlineStr">
        <is>
          <t>Banana Brasil</t>
        </is>
      </c>
      <c r="D30" t="inlineStr">
        <is>
          <t>Amazon</t>
        </is>
      </c>
      <c r="E30" s="18" t="n">
        <v>52.47</v>
      </c>
      <c r="F30" s="19" t="n">
        <v>38</v>
      </c>
    </row>
    <row r="31">
      <c r="A31" s="17" t="inlineStr">
        <is>
          <t>https://link.amazon/B0hw6PJcb</t>
        </is>
      </c>
      <c r="B31" t="inlineStr">
        <is>
          <t>Supino Cappuccino</t>
        </is>
      </c>
      <c r="C31" t="inlineStr">
        <is>
          <t>Banana Brasil</t>
        </is>
      </c>
      <c r="D31" t="inlineStr">
        <is>
          <t>Amazon</t>
        </is>
      </c>
      <c r="E31" s="18" t="n">
        <v>44.91</v>
      </c>
      <c r="F31" s="19" t="n">
        <v>38</v>
      </c>
    </row>
    <row r="32">
      <c r="A32" s="17" t="inlineStr">
        <is>
          <t>https://link.amazon/B05x54ra2</t>
        </is>
      </c>
      <c r="B32" t="inlineStr">
        <is>
          <t>Supino Chocolate</t>
        </is>
      </c>
      <c r="C32" t="inlineStr">
        <is>
          <t>Banana Brasil</t>
        </is>
      </c>
      <c r="D32" t="inlineStr">
        <is>
          <t>Amazon</t>
        </is>
      </c>
      <c r="E32" s="18" t="n">
        <v>53.01</v>
      </c>
      <c r="F32" s="19" t="n">
        <v>38</v>
      </c>
    </row>
    <row r="33">
      <c r="A33" s="17" t="inlineStr">
        <is>
          <t>https://link.amazon/B07lrCBkC</t>
        </is>
      </c>
      <c r="B33" t="inlineStr">
        <is>
          <t>Aveia Abacaxi e Coco</t>
        </is>
      </c>
      <c r="C33" t="inlineStr">
        <is>
          <t>Barra de Cereais</t>
        </is>
      </c>
      <c r="D33" t="inlineStr">
        <is>
          <t>Amazon</t>
        </is>
      </c>
      <c r="E33" s="18" t="n">
        <v>15.93</v>
      </c>
      <c r="F33" s="19" t="n">
        <v>25</v>
      </c>
    </row>
    <row r="34">
      <c r="A34" s="17" t="inlineStr">
        <is>
          <t>https://link.amazon/B0759cEnF</t>
        </is>
      </c>
      <c r="B34" t="inlineStr">
        <is>
          <t>Aveia Castanhas com Chocolate</t>
        </is>
      </c>
      <c r="C34" t="inlineStr">
        <is>
          <t>Barra de Cereais</t>
        </is>
      </c>
      <c r="D34" t="inlineStr">
        <is>
          <t>Amazon</t>
        </is>
      </c>
      <c r="E34" s="18" t="n">
        <v>18.57</v>
      </c>
      <c r="F34" s="19" t="n">
        <v>25</v>
      </c>
    </row>
    <row r="35">
      <c r="A35" s="17" t="inlineStr">
        <is>
          <t>https://link.amazon/B01q4yvzj</t>
        </is>
      </c>
      <c r="B35" t="inlineStr">
        <is>
          <t>Aveia com Banana e Mel</t>
        </is>
      </c>
      <c r="C35" t="inlineStr">
        <is>
          <t>Barra de Cereais</t>
        </is>
      </c>
      <c r="D35" t="inlineStr">
        <is>
          <t>Amazon</t>
        </is>
      </c>
      <c r="E35" s="18" t="n">
        <v>31.41</v>
      </c>
      <c r="F35" s="19" t="n">
        <v>25</v>
      </c>
    </row>
    <row r="36">
      <c r="A36" s="17" t="inlineStr">
        <is>
          <t>https://link.amazon/B0bDaypGK</t>
        </is>
      </c>
      <c r="B36" t="inlineStr">
        <is>
          <t>Aveia Light Castanhas</t>
        </is>
      </c>
      <c r="C36" t="inlineStr">
        <is>
          <t>Barra de Cereais</t>
        </is>
      </c>
      <c r="D36" t="inlineStr">
        <is>
          <t>Amazon</t>
        </is>
      </c>
      <c r="E36" s="18" t="n">
        <v>17.52</v>
      </c>
      <c r="F36" s="19" t="n">
        <v>25</v>
      </c>
    </row>
    <row r="37">
      <c r="A37" s="17" t="inlineStr">
        <is>
          <t>https://link.amazon/B00fyCNrK</t>
        </is>
      </c>
      <c r="B37" t="inlineStr">
        <is>
          <t>Morango com Chocolate</t>
        </is>
      </c>
      <c r="C37" t="inlineStr">
        <is>
          <t>Barra de Cereais</t>
        </is>
      </c>
      <c r="D37" t="inlineStr">
        <is>
          <t>Amazon</t>
        </is>
      </c>
      <c r="E37" s="18" t="n">
        <v>20.39</v>
      </c>
      <c r="F37" s="19" t="n">
        <v>25</v>
      </c>
    </row>
    <row r="38">
      <c r="A38" s="17" t="inlineStr">
        <is>
          <t>https://link.amazon/B04u7tJO7</t>
        </is>
      </c>
      <c r="B38" t="inlineStr">
        <is>
          <t>Bebida Láctea 9 und</t>
        </is>
      </c>
      <c r="C38" t="inlineStr">
        <is>
          <t>Bebidas Lacteas</t>
        </is>
      </c>
      <c r="D38" t="inlineStr">
        <is>
          <t>Amazon</t>
        </is>
      </c>
      <c r="E38" s="18" t="n">
        <v>20.24</v>
      </c>
      <c r="F38" s="19" t="n">
        <v>21</v>
      </c>
    </row>
    <row r="39">
      <c r="A39" s="17" t="inlineStr">
        <is>
          <t>https://link.amazon/B00Rbba8F</t>
        </is>
      </c>
      <c r="B39" t="inlineStr">
        <is>
          <t>Frappuccino Caramelo</t>
        </is>
      </c>
      <c r="C39" t="inlineStr">
        <is>
          <t>Bebidas Lacteas</t>
        </is>
      </c>
      <c r="D39" t="inlineStr">
        <is>
          <t>Amazon</t>
        </is>
      </c>
      <c r="E39" s="18" t="n">
        <v>10</v>
      </c>
      <c r="F39" s="19" t="n">
        <v>9</v>
      </c>
    </row>
    <row r="40">
      <c r="A40" s="17" t="inlineStr">
        <is>
          <t>https://link.amazon/B0auygZi6</t>
        </is>
      </c>
      <c r="B40" t="inlineStr">
        <is>
          <t>Frappuccino Mocha</t>
        </is>
      </c>
      <c r="C40" t="inlineStr">
        <is>
          <t>Bebidas Lacteas</t>
        </is>
      </c>
      <c r="D40" t="inlineStr">
        <is>
          <t>Amazon</t>
        </is>
      </c>
      <c r="E40" s="18" t="n">
        <v>9</v>
      </c>
      <c r="F40" s="19" t="n">
        <v>9</v>
      </c>
    </row>
    <row r="41">
      <c r="A41" s="17" t="inlineStr">
        <is>
          <t>https://link.amazon/B03i06oG1</t>
        </is>
      </c>
      <c r="B41" t="inlineStr">
        <is>
          <t>Nescafé Pro-Energy Capuccino Clássico 15g</t>
        </is>
      </c>
      <c r="C41" t="inlineStr">
        <is>
          <t>Bebidas Lacteas</t>
        </is>
      </c>
      <c r="D41" t="inlineStr">
        <is>
          <t>Amazon</t>
        </is>
      </c>
      <c r="E41" s="18" t="n">
        <v>60.21</v>
      </c>
      <c r="F41" s="19" t="n">
        <v>44</v>
      </c>
    </row>
    <row r="42">
      <c r="A42" s="17" t="inlineStr">
        <is>
          <t>https://link.amazon/B03rGIssL</t>
        </is>
      </c>
      <c r="B42" t="inlineStr">
        <is>
          <t>Nescafé Pro-Energy Capuccino Sabor Canela 15g</t>
        </is>
      </c>
      <c r="C42" t="inlineStr">
        <is>
          <t>Bebidas Lacteas</t>
        </is>
      </c>
      <c r="D42" t="inlineStr">
        <is>
          <t>Amazon</t>
        </is>
      </c>
      <c r="E42" s="18" t="n">
        <v>57.53</v>
      </c>
      <c r="F42" s="19" t="n">
        <v>44</v>
      </c>
    </row>
    <row r="43">
      <c r="A43" s="17" t="inlineStr">
        <is>
          <t>https://link.amazon/B0fbQuggm</t>
        </is>
      </c>
      <c r="B43" t="inlineStr">
        <is>
          <t>Nescafé Pro-Energy Chococino 15g</t>
        </is>
      </c>
      <c r="C43" t="inlineStr">
        <is>
          <t>Bebidas Lacteas</t>
        </is>
      </c>
      <c r="D43" t="inlineStr">
        <is>
          <t>Amazon</t>
        </is>
      </c>
      <c r="E43" s="18" t="n">
        <v>56.87</v>
      </c>
      <c r="F43" s="19" t="n">
        <v>44</v>
      </c>
    </row>
    <row r="44">
      <c r="A44" s="17" t="inlineStr">
        <is>
          <t>https://link.amazon/B0hcvpjZb</t>
        </is>
      </c>
      <c r="B44" t="inlineStr">
        <is>
          <t>Nescau Bebida Láctea 27 und</t>
        </is>
      </c>
      <c r="C44" t="inlineStr">
        <is>
          <t>Bebidas Lacteas</t>
        </is>
      </c>
      <c r="D44" t="inlineStr">
        <is>
          <t>Amazon</t>
        </is>
      </c>
      <c r="E44" s="18" t="n">
        <v>47.7</v>
      </c>
      <c r="F44" s="19" t="n">
        <v>50</v>
      </c>
    </row>
    <row r="45">
      <c r="A45" s="17" t="inlineStr">
        <is>
          <t>https://link.amazon/B06XHRYL5</t>
        </is>
      </c>
      <c r="B45" t="inlineStr">
        <is>
          <t>Nutren Baunilha</t>
        </is>
      </c>
      <c r="C45" t="inlineStr">
        <is>
          <t>Bebidas Lacteas</t>
        </is>
      </c>
      <c r="D45" t="inlineStr">
        <is>
          <t>Amazon</t>
        </is>
      </c>
      <c r="E45" s="18" t="n">
        <v>43</v>
      </c>
      <c r="F45" s="19" t="n">
        <v>44</v>
      </c>
    </row>
    <row r="46">
      <c r="A46" s="17" t="inlineStr">
        <is>
          <t>https://link.amazon/B0hTmE66Y</t>
        </is>
      </c>
      <c r="B46" t="inlineStr">
        <is>
          <t>Nutren Chocolate</t>
        </is>
      </c>
      <c r="C46" t="inlineStr">
        <is>
          <t>Bebidas Lacteas</t>
        </is>
      </c>
      <c r="D46" t="inlineStr">
        <is>
          <t>Amazon</t>
        </is>
      </c>
      <c r="E46" s="18" t="n">
        <v>43</v>
      </c>
      <c r="F46" s="19" t="n">
        <v>44</v>
      </c>
    </row>
    <row r="47">
      <c r="A47" s="17" t="inlineStr">
        <is>
          <t>https://link.amazon/B01ueVMGG</t>
        </is>
      </c>
      <c r="B47" t="inlineStr">
        <is>
          <t>Nutren Chocowafer</t>
        </is>
      </c>
      <c r="C47" t="inlineStr">
        <is>
          <t>Bebidas Lacteas</t>
        </is>
      </c>
      <c r="D47" t="inlineStr">
        <is>
          <t>Amazon</t>
        </is>
      </c>
      <c r="E47" s="18" t="n">
        <v>43</v>
      </c>
      <c r="F47" s="19" t="n">
        <v>39</v>
      </c>
    </row>
    <row r="48">
      <c r="A48" s="17" t="inlineStr">
        <is>
          <t>https://link.amazon/B0018jpeh</t>
        </is>
      </c>
      <c r="B48" t="inlineStr">
        <is>
          <t>Nutren Vitamina de Frutas</t>
        </is>
      </c>
      <c r="C48" t="inlineStr">
        <is>
          <t>Bebidas Lacteas</t>
        </is>
      </c>
      <c r="D48" t="inlineStr">
        <is>
          <t>Amazon</t>
        </is>
      </c>
      <c r="E48" s="18" t="n">
        <v>61.36</v>
      </c>
      <c r="F48" s="19" t="n">
        <v>44</v>
      </c>
    </row>
    <row r="49">
      <c r="A49" s="17" t="inlineStr">
        <is>
          <t>https://link.amazon/B0aEMJ14k</t>
        </is>
      </c>
      <c r="B49" t="inlineStr">
        <is>
          <t>Toddynho 27 und</t>
        </is>
      </c>
      <c r="C49" t="inlineStr">
        <is>
          <t>Bebidas Lacteas</t>
        </is>
      </c>
      <c r="D49" t="inlineStr">
        <is>
          <t>Amazon</t>
        </is>
      </c>
      <c r="E49" s="18" t="n">
        <v>54</v>
      </c>
      <c r="F49" s="19" t="n">
        <v>73</v>
      </c>
    </row>
    <row r="50">
      <c r="A50" s="17" t="inlineStr">
        <is>
          <t>https://link.amazon/B0fFoaVdd</t>
        </is>
      </c>
      <c r="B50" t="inlineStr">
        <is>
          <t>Ao Leite 3 pacote</t>
        </is>
      </c>
      <c r="C50" t="inlineStr">
        <is>
          <t>Bis</t>
        </is>
      </c>
      <c r="D50" t="inlineStr">
        <is>
          <t>Amazon</t>
        </is>
      </c>
      <c r="E50" s="18" t="n">
        <v>16</v>
      </c>
      <c r="F50" s="19" t="n">
        <v>15</v>
      </c>
    </row>
    <row r="51">
      <c r="A51" s="17" t="inlineStr">
        <is>
          <t>https://link.amazon/B04Aso5xk</t>
        </is>
      </c>
      <c r="B51" t="inlineStr">
        <is>
          <t>Ao Leite 8g</t>
        </is>
      </c>
      <c r="C51" t="inlineStr">
        <is>
          <t>Bis</t>
        </is>
      </c>
      <c r="D51" t="inlineStr">
        <is>
          <t>Amazon</t>
        </is>
      </c>
      <c r="E51" s="18" t="n">
        <v>5.84</v>
      </c>
      <c r="F51" s="19" t="n">
        <v>6</v>
      </c>
    </row>
    <row r="52">
      <c r="A52" s="17" t="inlineStr">
        <is>
          <t>https://link.amazon/B07YX3C6W</t>
        </is>
      </c>
      <c r="B52" t="inlineStr">
        <is>
          <t>Bis Black 8g</t>
        </is>
      </c>
      <c r="C52" t="inlineStr">
        <is>
          <t>Bis</t>
        </is>
      </c>
      <c r="D52" t="inlineStr">
        <is>
          <t>Amazon</t>
        </is>
      </c>
      <c r="E52" s="18" t="n">
        <v>8</v>
      </c>
      <c r="F52" s="19" t="n">
        <v>6</v>
      </c>
    </row>
    <row r="53">
      <c r="A53" s="17" t="inlineStr">
        <is>
          <t>https://link.amazon/B01VosHkZ</t>
        </is>
      </c>
      <c r="B53" t="inlineStr">
        <is>
          <t>Branco 3 pacote</t>
        </is>
      </c>
      <c r="C53" t="inlineStr">
        <is>
          <t>Bis</t>
        </is>
      </c>
      <c r="D53" t="inlineStr">
        <is>
          <t>Amazon</t>
        </is>
      </c>
      <c r="E53" s="18" t="n">
        <v>16</v>
      </c>
      <c r="F53" s="19" t="n">
        <v>16</v>
      </c>
    </row>
    <row r="54">
      <c r="A54" s="17" t="inlineStr">
        <is>
          <t>https://link.amazon/B0bZyThIK</t>
        </is>
      </c>
      <c r="B54" t="inlineStr">
        <is>
          <t>Branco 8g</t>
        </is>
      </c>
      <c r="C54" t="inlineStr">
        <is>
          <t>Bis</t>
        </is>
      </c>
      <c r="D54" t="inlineStr">
        <is>
          <t>Amazon</t>
        </is>
      </c>
      <c r="E54" s="18" t="n">
        <v>7.64</v>
      </c>
      <c r="F54" s="19" t="n">
        <v>6</v>
      </c>
    </row>
    <row r="55">
      <c r="A55" s="17" t="inlineStr">
        <is>
          <t>https://link.amazon/B00u2sCBp</t>
        </is>
      </c>
      <c r="B55" t="inlineStr">
        <is>
          <t>Limão 8g</t>
        </is>
      </c>
      <c r="C55" t="inlineStr">
        <is>
          <t>Bis</t>
        </is>
      </c>
      <c r="D55" t="inlineStr">
        <is>
          <t>Amazon</t>
        </is>
      </c>
      <c r="E55" s="18" t="n">
        <v>7.03</v>
      </c>
      <c r="F55" s="19" t="n">
        <v>6</v>
      </c>
    </row>
    <row r="56">
      <c r="A56" s="17" t="inlineStr">
        <is>
          <t>https://link.amazon/B010EMCJE</t>
        </is>
      </c>
      <c r="B56" t="inlineStr">
        <is>
          <t>Oreo 8g</t>
        </is>
      </c>
      <c r="C56" t="inlineStr">
        <is>
          <t>Bis</t>
        </is>
      </c>
      <c r="D56" t="inlineStr">
        <is>
          <t>Amazon</t>
        </is>
      </c>
      <c r="E56" s="18" t="n">
        <v>5.84</v>
      </c>
      <c r="F56" s="19" t="n">
        <v>6</v>
      </c>
    </row>
    <row r="57">
      <c r="A57" s="17" t="inlineStr">
        <is>
          <t>https://link.amazon/B0iKCOIjp</t>
        </is>
      </c>
      <c r="B57" t="inlineStr">
        <is>
          <t>Xtra ao Leite</t>
        </is>
      </c>
      <c r="C57" t="inlineStr">
        <is>
          <t>Bis</t>
        </is>
      </c>
      <c r="D57" t="inlineStr">
        <is>
          <t>Amazon</t>
        </is>
      </c>
      <c r="E57" s="18" t="n">
        <v>73</v>
      </c>
      <c r="F57" s="19" t="n">
        <v>78</v>
      </c>
    </row>
    <row r="58">
      <c r="A58" s="17" t="inlineStr">
        <is>
          <t>https://link.amazon/B05phYLve</t>
        </is>
      </c>
      <c r="B58" t="inlineStr">
        <is>
          <t>Xtra Black</t>
        </is>
      </c>
      <c r="C58" t="inlineStr">
        <is>
          <t>Bis</t>
        </is>
      </c>
      <c r="D58" t="inlineStr">
        <is>
          <t>Amazon</t>
        </is>
      </c>
      <c r="E58" s="18" t="n">
        <v>85.41</v>
      </c>
      <c r="F58" s="19" t="n">
        <v>78</v>
      </c>
    </row>
    <row r="59">
      <c r="A59" s="17" t="inlineStr">
        <is>
          <t>https://link.amazon/B0awlIH7e</t>
        </is>
      </c>
      <c r="B59" t="inlineStr">
        <is>
          <t>Xtra Branco</t>
        </is>
      </c>
      <c r="C59" t="inlineStr">
        <is>
          <t>Bis</t>
        </is>
      </c>
      <c r="D59" t="inlineStr">
        <is>
          <t>Amazon</t>
        </is>
      </c>
      <c r="E59" s="18" t="n">
        <v>84.22</v>
      </c>
      <c r="F59" s="19" t="n">
        <v>78</v>
      </c>
    </row>
    <row r="60">
      <c r="A60" s="17" t="inlineStr">
        <is>
          <t>https://link.amazon/B033z352a</t>
        </is>
      </c>
      <c r="B60" t="inlineStr">
        <is>
          <t>Xtra Oreo</t>
        </is>
      </c>
      <c r="C60" t="inlineStr">
        <is>
          <t>Bis</t>
        </is>
      </c>
      <c r="D60" t="inlineStr">
        <is>
          <t>Amazon</t>
        </is>
      </c>
      <c r="E60" s="18" t="n">
        <v>82</v>
      </c>
      <c r="F60" s="19" t="n">
        <v>78</v>
      </c>
    </row>
    <row r="61">
      <c r="A61" s="17" t="inlineStr">
        <is>
          <t>https://link.amazon/B0blm4GW2</t>
        </is>
      </c>
      <c r="B61" t="inlineStr">
        <is>
          <t>Bono 90g</t>
        </is>
      </c>
      <c r="C61" t="inlineStr">
        <is>
          <t>Biscoito Recheado</t>
        </is>
      </c>
      <c r="D61" t="inlineStr">
        <is>
          <t>Amazon</t>
        </is>
      </c>
      <c r="E61" s="18" t="n">
        <v>2.87</v>
      </c>
      <c r="F61" s="19" t="n">
        <v>3</v>
      </c>
    </row>
    <row r="62">
      <c r="A62" s="17" t="inlineStr">
        <is>
          <t>https://link.amazon/B08XUnm9O</t>
        </is>
      </c>
      <c r="B62" t="inlineStr">
        <is>
          <t>Look Atrevidos 55g c/20</t>
        </is>
      </c>
      <c r="C62" t="inlineStr">
        <is>
          <t>Biscoito Recheado</t>
        </is>
      </c>
      <c r="D62" t="inlineStr">
        <is>
          <t>Amazon</t>
        </is>
      </c>
      <c r="E62" s="18" t="n">
        <v>100</v>
      </c>
      <c r="F62" s="19" t="n">
        <v>90</v>
      </c>
    </row>
    <row r="63">
      <c r="A63" s="17" t="inlineStr">
        <is>
          <t>https://link.amazon/B0gcB1kVW</t>
        </is>
      </c>
      <c r="B63" t="inlineStr">
        <is>
          <t>Look Chocolate 55g c/20</t>
        </is>
      </c>
      <c r="C63" t="inlineStr">
        <is>
          <t>Biscoito Recheado</t>
        </is>
      </c>
      <c r="D63" t="inlineStr">
        <is>
          <t>Amazon</t>
        </is>
      </c>
      <c r="E63" s="18" t="n">
        <v>100</v>
      </c>
      <c r="F63" s="19" t="n">
        <v>90</v>
      </c>
    </row>
    <row r="64">
      <c r="A64" s="17" t="inlineStr">
        <is>
          <t>https://link.amazon/B02kSAoiP</t>
        </is>
      </c>
      <c r="B64" t="inlineStr">
        <is>
          <t>Look Morango 55g c/20</t>
        </is>
      </c>
      <c r="C64" t="inlineStr">
        <is>
          <t>Biscoito Recheado</t>
        </is>
      </c>
      <c r="D64" t="inlineStr">
        <is>
          <t>Amazon</t>
        </is>
      </c>
      <c r="E64" s="18" t="n">
        <v>100</v>
      </c>
      <c r="F64" s="19" t="n">
        <v>90</v>
      </c>
    </row>
    <row r="65">
      <c r="A65" s="17" t="inlineStr">
        <is>
          <t>https://link.amazon/B0cgCJwXL</t>
        </is>
      </c>
      <c r="B65" t="inlineStr">
        <is>
          <t>Morango Bono 90g</t>
        </is>
      </c>
      <c r="C65" t="inlineStr">
        <is>
          <t>Biscoito Recheado</t>
        </is>
      </c>
      <c r="D65" t="inlineStr">
        <is>
          <t>Amazon</t>
        </is>
      </c>
      <c r="E65" s="18" t="n">
        <v>2.6</v>
      </c>
      <c r="F65" s="19" t="n">
        <v>3</v>
      </c>
    </row>
    <row r="66">
      <c r="A66" s="17" t="inlineStr">
        <is>
          <t>https://link.amazon/B08NJoLAz</t>
        </is>
      </c>
      <c r="B66" t="inlineStr">
        <is>
          <t>Negresco 90g</t>
        </is>
      </c>
      <c r="C66" t="inlineStr">
        <is>
          <t>Biscoito Recheado</t>
        </is>
      </c>
      <c r="D66" t="inlineStr">
        <is>
          <t>Amazon</t>
        </is>
      </c>
      <c r="E66" s="18" t="n">
        <v>2.61</v>
      </c>
      <c r="F66" s="19" t="n">
        <v>3</v>
      </c>
    </row>
    <row r="67">
      <c r="A67" s="17" t="inlineStr">
        <is>
          <t>https://link.amazon/B01sVL05o</t>
        </is>
      </c>
      <c r="B67" t="inlineStr">
        <is>
          <t>Oreo Chocolate display com 8 unidades</t>
        </is>
      </c>
      <c r="C67" t="inlineStr">
        <is>
          <t>Biscoito Recheado</t>
        </is>
      </c>
      <c r="D67" t="inlineStr">
        <is>
          <t>Amazon</t>
        </is>
      </c>
      <c r="E67" s="18" t="n">
        <v>14.69</v>
      </c>
      <c r="F67" s="19" t="n">
        <v>15</v>
      </c>
    </row>
    <row r="68">
      <c r="A68" s="17" t="inlineStr">
        <is>
          <t>https://link.amazon/B05Eo0oMn</t>
        </is>
      </c>
      <c r="B68" t="inlineStr">
        <is>
          <t>Oreo Original - Display com 8 unidades</t>
        </is>
      </c>
      <c r="C68" t="inlineStr">
        <is>
          <t>Biscoito Recheado</t>
        </is>
      </c>
      <c r="D68" t="inlineStr">
        <is>
          <t>Amazon</t>
        </is>
      </c>
      <c r="E68" s="18" t="n">
        <v>13.49</v>
      </c>
      <c r="F68" s="19" t="n">
        <v>14</v>
      </c>
    </row>
    <row r="69">
      <c r="A69" s="17" t="inlineStr">
        <is>
          <t>https://link.amazon/B08fsdB2h</t>
        </is>
      </c>
      <c r="B69" t="inlineStr">
        <is>
          <t>Oreo Original Display Com 10 Unid</t>
        </is>
      </c>
      <c r="C69" t="inlineStr">
        <is>
          <t>Biscoito Recheado</t>
        </is>
      </c>
      <c r="D69" t="inlineStr">
        <is>
          <t>Amazon</t>
        </is>
      </c>
      <c r="E69" s="18" t="n">
        <v>25</v>
      </c>
      <c r="F69" s="19" t="n">
        <v>24</v>
      </c>
    </row>
    <row r="70">
      <c r="A70" s="17" t="inlineStr">
        <is>
          <t>https://link.amazon/B06ZgVM0O</t>
        </is>
      </c>
      <c r="B70" t="inlineStr">
        <is>
          <t>Passatempo - Biscoito, Leite, 150g</t>
        </is>
      </c>
      <c r="C70" t="inlineStr">
        <is>
          <t>Biscoito Recheado</t>
        </is>
      </c>
      <c r="D70" t="inlineStr">
        <is>
          <t>Amazon</t>
        </is>
      </c>
      <c r="E70" s="18" t="n">
        <v>4</v>
      </c>
      <c r="F70" s="19" t="n">
        <v>4</v>
      </c>
    </row>
    <row r="71">
      <c r="A71" s="17" t="inlineStr">
        <is>
          <t>https://link.amazon/B0hH1IJHW</t>
        </is>
      </c>
      <c r="B71" t="inlineStr">
        <is>
          <t>Teens Chocolate Marilan 10g</t>
        </is>
      </c>
      <c r="C71" t="inlineStr">
        <is>
          <t>Biscoito Recheado</t>
        </is>
      </c>
      <c r="D71" t="inlineStr">
        <is>
          <t>Amazon</t>
        </is>
      </c>
      <c r="E71" s="18" t="n">
        <v>40.46</v>
      </c>
      <c r="F71" s="19" t="n">
        <v>40</v>
      </c>
    </row>
    <row r="72">
      <c r="A72" s="17" t="inlineStr">
        <is>
          <t>https://link.amazon/B0cVHSHFf</t>
        </is>
      </c>
      <c r="B72" t="inlineStr">
        <is>
          <t>Wafer Chocolate 20g</t>
        </is>
      </c>
      <c r="C72" t="inlineStr">
        <is>
          <t>Biscoito Recheado</t>
        </is>
      </c>
      <c r="D72" t="inlineStr">
        <is>
          <t>Amazon</t>
        </is>
      </c>
      <c r="E72" s="18" t="n">
        <v>36</v>
      </c>
      <c r="F72" s="19" t="n">
        <v>33</v>
      </c>
    </row>
    <row r="73">
      <c r="A73" s="17" t="inlineStr">
        <is>
          <t>https://link.amazon/B0hZPZbrQ</t>
        </is>
      </c>
      <c r="B73" t="inlineStr">
        <is>
          <t>Wafer Morango 20g</t>
        </is>
      </c>
      <c r="C73" t="inlineStr">
        <is>
          <t>Biscoito Recheado</t>
        </is>
      </c>
      <c r="D73" t="inlineStr">
        <is>
          <t>Amazon</t>
        </is>
      </c>
      <c r="E73" s="18" t="n">
        <v>34.48</v>
      </c>
      <c r="F73" s="19" t="n">
        <v>33</v>
      </c>
    </row>
    <row r="74">
      <c r="A74" s="17" t="inlineStr">
        <is>
          <t>https://link.amazon/B0fyAYMWr</t>
        </is>
      </c>
      <c r="B74" t="inlineStr">
        <is>
          <t>Baunilha Bodyaction</t>
        </is>
      </c>
      <c r="C74" t="inlineStr">
        <is>
          <t>Bodyaction</t>
        </is>
      </c>
      <c r="D74" t="inlineStr">
        <is>
          <t>Amazon</t>
        </is>
      </c>
      <c r="E74" s="18" t="n">
        <v>65</v>
      </c>
      <c r="F74" s="19" t="n">
        <v>65</v>
      </c>
    </row>
    <row r="75">
      <c r="A75" s="17" t="inlineStr">
        <is>
          <t>https://link.amazon/B0aPevtLK</t>
        </is>
      </c>
      <c r="B75" t="inlineStr">
        <is>
          <t>Caramelo e Amendoim Bodyaction</t>
        </is>
      </c>
      <c r="C75" t="inlineStr">
        <is>
          <t>Bodyaction</t>
        </is>
      </c>
      <c r="D75" t="inlineStr">
        <is>
          <t>Amazon</t>
        </is>
      </c>
      <c r="E75" s="18" t="n">
        <v>52.32</v>
      </c>
      <c r="F75" s="19" t="n">
        <v>65</v>
      </c>
    </row>
    <row r="76">
      <c r="A76" s="17" t="inlineStr">
        <is>
          <t>https://link.amazon/B0ejD112O</t>
        </is>
      </c>
      <c r="B76" t="inlineStr">
        <is>
          <t>Chocolate Branco Morango Bodyaction</t>
        </is>
      </c>
      <c r="C76" t="inlineStr">
        <is>
          <t>Bodyaction</t>
        </is>
      </c>
      <c r="D76" t="inlineStr">
        <is>
          <t>Amazon</t>
        </is>
      </c>
      <c r="E76" s="18" t="n">
        <v>65.41</v>
      </c>
      <c r="F76" s="19" t="n">
        <v>65</v>
      </c>
    </row>
    <row r="77">
      <c r="A77" s="17" t="inlineStr">
        <is>
          <t>https://link.amazon/B0e229v74</t>
        </is>
      </c>
      <c r="B77" t="inlineStr">
        <is>
          <t>hocolate Ao Leite Bodyaction</t>
        </is>
      </c>
      <c r="C77" t="inlineStr">
        <is>
          <t>Bodyaction</t>
        </is>
      </c>
      <c r="D77" t="inlineStr">
        <is>
          <t>Amazon</t>
        </is>
      </c>
      <c r="E77" s="18" t="n">
        <v>78</v>
      </c>
      <c r="F77" s="19" t="n">
        <v>65</v>
      </c>
    </row>
    <row r="78">
      <c r="A78" s="17" t="inlineStr">
        <is>
          <t>https://link.amazon/B0co0rtGu</t>
        </is>
      </c>
      <c r="B78" t="inlineStr">
        <is>
          <t>Berries &amp; Crispies</t>
        </is>
      </c>
      <c r="C78" t="inlineStr">
        <is>
          <t>BOLD</t>
        </is>
      </c>
      <c r="D78" t="inlineStr">
        <is>
          <t>Amazon</t>
        </is>
      </c>
      <c r="E78" s="18" t="n">
        <v>180</v>
      </c>
      <c r="F78" s="19" t="n">
        <v>86</v>
      </c>
    </row>
    <row r="79">
      <c r="A79" s="17" t="inlineStr">
        <is>
          <t>https://link.amazon/B0ctyjnyV</t>
        </is>
      </c>
      <c r="B79" t="inlineStr">
        <is>
          <t>Bombom crocante</t>
        </is>
      </c>
      <c r="C79" t="inlineStr">
        <is>
          <t>BOLD</t>
        </is>
      </c>
      <c r="D79" t="inlineStr">
        <is>
          <t>Amazon</t>
        </is>
      </c>
      <c r="E79" s="18" t="n">
        <v>87.3</v>
      </c>
      <c r="F79" s="19" t="n">
        <v>86</v>
      </c>
    </row>
    <row r="80">
      <c r="A80" s="17" t="inlineStr">
        <is>
          <t>https://link.amazon/B06xyVash</t>
        </is>
      </c>
      <c r="B80" t="inlineStr">
        <is>
          <t>Brownie &amp; Crispies</t>
        </is>
      </c>
      <c r="C80" t="inlineStr">
        <is>
          <t>BOLD</t>
        </is>
      </c>
      <c r="D80" t="inlineStr">
        <is>
          <t>Amazon</t>
        </is>
      </c>
      <c r="E80" s="18" t="n"/>
      <c r="F80" s="19" t="n">
        <v>86</v>
      </c>
    </row>
    <row r="81">
      <c r="A81" s="17" t="inlineStr">
        <is>
          <t>https://link.amazon/B09DQM3SP</t>
        </is>
      </c>
      <c r="B81" t="inlineStr">
        <is>
          <t>Café &amp; Doce de Leite</t>
        </is>
      </c>
      <c r="C81" t="inlineStr">
        <is>
          <t>BOLD</t>
        </is>
      </c>
      <c r="D81" t="inlineStr">
        <is>
          <t>Amazon</t>
        </is>
      </c>
      <c r="E81" s="18" t="n"/>
      <c r="F81" s="19" t="n">
        <v>86</v>
      </c>
    </row>
    <row r="82">
      <c r="A82" s="17" t="inlineStr">
        <is>
          <t>https://link.amazon/B09ynnQiq</t>
        </is>
      </c>
      <c r="B82" t="inlineStr">
        <is>
          <t>Caixa Mista</t>
        </is>
      </c>
      <c r="C82" t="inlineStr">
        <is>
          <t>BOLD</t>
        </is>
      </c>
      <c r="D82" t="inlineStr">
        <is>
          <t>Amazon</t>
        </is>
      </c>
      <c r="E82" s="18" t="n">
        <v>123</v>
      </c>
      <c r="F82" s="19" t="n">
        <v>86</v>
      </c>
    </row>
    <row r="83">
      <c r="A83" s="17" t="inlineStr">
        <is>
          <t>https://link.amazon/B089mxvF4</t>
        </is>
      </c>
      <c r="B83" t="inlineStr">
        <is>
          <t>Caixa Mista 10g</t>
        </is>
      </c>
      <c r="C83" t="inlineStr">
        <is>
          <t>BOLD</t>
        </is>
      </c>
      <c r="D83" t="inlineStr">
        <is>
          <t>Amazon</t>
        </is>
      </c>
      <c r="E83" s="18" t="n">
        <v>84.59999999999999</v>
      </c>
      <c r="F83" s="19" t="n">
        <v>86</v>
      </c>
    </row>
    <row r="84">
      <c r="A84" s="17" t="inlineStr">
        <is>
          <t>https://link.amazon/B0iUrrIwl</t>
        </is>
      </c>
      <c r="B84" t="inlineStr">
        <is>
          <t>Caixa Mista ZERO</t>
        </is>
      </c>
      <c r="C84" t="inlineStr">
        <is>
          <t>BOLD</t>
        </is>
      </c>
      <c r="D84" t="inlineStr">
        <is>
          <t>Amazon</t>
        </is>
      </c>
      <c r="E84" s="18" t="n">
        <v>123</v>
      </c>
      <c r="F84" s="19" t="n">
        <v>86</v>
      </c>
    </row>
    <row r="85">
      <c r="A85" s="17" t="inlineStr">
        <is>
          <t>https://link.amazon/B0gq5jJoz</t>
        </is>
      </c>
      <c r="B85" t="inlineStr">
        <is>
          <t>Cookies Black</t>
        </is>
      </c>
      <c r="C85" t="inlineStr">
        <is>
          <t>BOLD</t>
        </is>
      </c>
      <c r="D85" t="inlineStr">
        <is>
          <t>Amazon</t>
        </is>
      </c>
      <c r="E85" s="18" t="n">
        <v>134</v>
      </c>
      <c r="F85" s="19" t="n">
        <v>86</v>
      </c>
    </row>
    <row r="86">
      <c r="A86" s="17" t="inlineStr">
        <is>
          <t>https://link.amazon/B0j6bGBdh</t>
        </is>
      </c>
      <c r="B86" t="inlineStr">
        <is>
          <t>Cookies e Cream</t>
        </is>
      </c>
      <c r="C86" t="inlineStr">
        <is>
          <t>BOLD</t>
        </is>
      </c>
      <c r="D86" t="inlineStr">
        <is>
          <t>Amazon</t>
        </is>
      </c>
      <c r="E86" s="18" t="n">
        <v>91.8</v>
      </c>
      <c r="F86" s="19" t="n">
        <v>86</v>
      </c>
    </row>
    <row r="87">
      <c r="A87" s="17" t="inlineStr">
        <is>
          <t>https://link.amazon/B05bRCdAL</t>
        </is>
      </c>
      <c r="B87" t="inlineStr">
        <is>
          <t>Crunch Brigadeiro</t>
        </is>
      </c>
      <c r="C87" t="inlineStr">
        <is>
          <t>BOLD</t>
        </is>
      </c>
      <c r="D87" t="inlineStr">
        <is>
          <t>Amazon</t>
        </is>
      </c>
      <c r="E87" s="18" t="n">
        <v>117.73</v>
      </c>
      <c r="F87" s="19" t="n">
        <v>86</v>
      </c>
    </row>
    <row r="88">
      <c r="A88" s="17" t="inlineStr">
        <is>
          <t>https://link.amazon/B0fbKv32n</t>
        </is>
      </c>
      <c r="B88" t="inlineStr">
        <is>
          <t>Crunch Caixa Mista</t>
        </is>
      </c>
      <c r="C88" t="inlineStr">
        <is>
          <t>BOLD</t>
        </is>
      </c>
      <c r="D88" t="inlineStr">
        <is>
          <t>Amazon</t>
        </is>
      </c>
      <c r="E88" s="18" t="n">
        <v>121.5</v>
      </c>
      <c r="F88" s="19" t="n">
        <v>86</v>
      </c>
    </row>
    <row r="89">
      <c r="A89" s="17" t="inlineStr">
        <is>
          <t>https://link.amazon/B0hBg8a1r</t>
        </is>
      </c>
      <c r="B89" t="inlineStr">
        <is>
          <t>Crunch Cookies &amp; Cream</t>
        </is>
      </c>
      <c r="C89" t="inlineStr">
        <is>
          <t>BOLD</t>
        </is>
      </c>
      <c r="D89" t="inlineStr">
        <is>
          <t>Amazon</t>
        </is>
      </c>
      <c r="E89" s="18" t="n">
        <v>132</v>
      </c>
      <c r="F89" s="19" t="n">
        <v>86</v>
      </c>
    </row>
    <row r="90">
      <c r="A90" s="17" t="inlineStr">
        <is>
          <t>https://link.amazon/B034xb6aQ</t>
        </is>
      </c>
      <c r="B90" t="inlineStr">
        <is>
          <t>Crunch Morango &amp; Chantilly</t>
        </is>
      </c>
      <c r="C90" t="inlineStr">
        <is>
          <t>BOLD</t>
        </is>
      </c>
      <c r="D90" t="inlineStr">
        <is>
          <t>Amazon</t>
        </is>
      </c>
      <c r="E90" s="18" t="n">
        <v>130.41</v>
      </c>
      <c r="F90" s="19" t="n">
        <v>86</v>
      </c>
    </row>
    <row r="91">
      <c r="A91" s="17" t="inlineStr">
        <is>
          <t>https://link.amazon/B09JjRJXa</t>
        </is>
      </c>
      <c r="B91" t="inlineStr">
        <is>
          <t>Doce de Leite</t>
        </is>
      </c>
      <c r="C91" t="inlineStr">
        <is>
          <t>BOLD</t>
        </is>
      </c>
      <c r="D91" t="inlineStr">
        <is>
          <t>Amazon</t>
        </is>
      </c>
      <c r="E91" s="18" t="n">
        <v>88</v>
      </c>
      <c r="F91" s="19" t="n">
        <v>86</v>
      </c>
    </row>
    <row r="92">
      <c r="A92" s="17" t="inlineStr">
        <is>
          <t>https://link.amazon/B0ev8azv9</t>
        </is>
      </c>
      <c r="B92" t="inlineStr">
        <is>
          <t>Leite &amp; Avelã</t>
        </is>
      </c>
      <c r="C92" t="inlineStr">
        <is>
          <t>BOLD</t>
        </is>
      </c>
      <c r="D92" t="inlineStr">
        <is>
          <t>Amazon</t>
        </is>
      </c>
      <c r="E92" s="18" t="n">
        <v>168</v>
      </c>
      <c r="F92" s="19" t="n">
        <v>86</v>
      </c>
    </row>
    <row r="93">
      <c r="A93" s="17" t="inlineStr">
        <is>
          <t>https://link.amazon/B09a3Y1io</t>
        </is>
      </c>
      <c r="B93" t="inlineStr">
        <is>
          <t>Paçoca &amp; Chocolate</t>
        </is>
      </c>
      <c r="C93" t="inlineStr">
        <is>
          <t>BOLD</t>
        </is>
      </c>
      <c r="D93" t="inlineStr">
        <is>
          <t>Amazon</t>
        </is>
      </c>
      <c r="E93" s="18" t="n"/>
      <c r="F93" s="19" t="n">
        <v>86</v>
      </c>
    </row>
    <row r="94">
      <c r="A94" s="17" t="inlineStr">
        <is>
          <t>https://link.amazon/B09EvoAUE</t>
        </is>
      </c>
      <c r="B94" t="inlineStr">
        <is>
          <t>Speculoos 10g</t>
        </is>
      </c>
      <c r="C94" t="inlineStr">
        <is>
          <t>BOLD</t>
        </is>
      </c>
      <c r="D94" t="inlineStr">
        <is>
          <t>Amazon</t>
        </is>
      </c>
      <c r="E94" s="18" t="n">
        <v>103</v>
      </c>
      <c r="F94" s="19" t="n">
        <v>86</v>
      </c>
    </row>
    <row r="95">
      <c r="A95" s="17" t="inlineStr">
        <is>
          <t>https://link.amazon/B0gcav2Md</t>
        </is>
      </c>
      <c r="B95" t="inlineStr">
        <is>
          <t>Trufa de Chocolate</t>
        </is>
      </c>
      <c r="C95" t="inlineStr">
        <is>
          <t>BOLD</t>
        </is>
      </c>
      <c r="D95" t="inlineStr">
        <is>
          <t>Amazon</t>
        </is>
      </c>
      <c r="E95" s="18" t="n">
        <v>126</v>
      </c>
      <c r="F95" s="19" t="n">
        <v>86</v>
      </c>
    </row>
    <row r="96">
      <c r="A96" s="17" t="inlineStr">
        <is>
          <t>https://link.amazon/B0hi1owpt</t>
        </is>
      </c>
      <c r="B96" t="inlineStr">
        <is>
          <t>Trufa de Chocolate 10g</t>
        </is>
      </c>
      <c r="C96" t="inlineStr">
        <is>
          <t>BOLD</t>
        </is>
      </c>
      <c r="D96" t="inlineStr">
        <is>
          <t>Amazon</t>
        </is>
      </c>
      <c r="E96" s="18" t="n">
        <v>107.1</v>
      </c>
      <c r="F96" s="19" t="n">
        <v>86</v>
      </c>
    </row>
    <row r="97">
      <c r="A97" s="17" t="inlineStr">
        <is>
          <t>https://link.amazon/B06kakUDC</t>
        </is>
      </c>
      <c r="B97" t="inlineStr">
        <is>
          <t>Tube Avela</t>
        </is>
      </c>
      <c r="C97" t="inlineStr">
        <is>
          <t>BOLD</t>
        </is>
      </c>
      <c r="D97" t="inlineStr">
        <is>
          <t>Amazon</t>
        </is>
      </c>
      <c r="E97" s="18" t="n">
        <v>81</v>
      </c>
      <c r="F97" s="19" t="n">
        <v>86</v>
      </c>
    </row>
    <row r="98">
      <c r="A98" s="17" t="inlineStr">
        <is>
          <t>https://link.amazon/B0ebu3BVc</t>
        </is>
      </c>
      <c r="B98" t="inlineStr">
        <is>
          <t>Tube Pistache</t>
        </is>
      </c>
      <c r="C98" t="inlineStr">
        <is>
          <t>BOLD</t>
        </is>
      </c>
      <c r="D98" t="inlineStr">
        <is>
          <t>Amazon</t>
        </is>
      </c>
      <c r="E98" s="18" t="n">
        <v>92</v>
      </c>
      <c r="F98" s="19" t="n">
        <v>86</v>
      </c>
    </row>
    <row r="99">
      <c r="A99" s="17" t="inlineStr">
        <is>
          <t>https://link.amazon/B064cN9lI</t>
        </is>
      </c>
      <c r="B99" t="inlineStr">
        <is>
          <t>Amstel 350ml 12 un</t>
        </is>
      </c>
      <c r="C99" t="inlineStr">
        <is>
          <t>Cerveja</t>
        </is>
      </c>
      <c r="D99" t="inlineStr">
        <is>
          <t>Amazon</t>
        </is>
      </c>
      <c r="E99" s="18" t="n">
        <v>39</v>
      </c>
      <c r="F99" s="19" t="n">
        <v>36</v>
      </c>
    </row>
    <row r="100">
      <c r="A100" s="17" t="inlineStr">
        <is>
          <t>https://link.amazon/B09fuqOpc</t>
        </is>
      </c>
      <c r="B100" t="inlineStr">
        <is>
          <t>Amstel 473ml 12 un</t>
        </is>
      </c>
      <c r="C100" t="inlineStr">
        <is>
          <t>Cerveja</t>
        </is>
      </c>
      <c r="D100" t="inlineStr">
        <is>
          <t>Amazon</t>
        </is>
      </c>
      <c r="E100" s="18" t="n">
        <v>50</v>
      </c>
      <c r="F100" s="19" t="n">
        <v>40</v>
      </c>
    </row>
    <row r="101">
      <c r="A101" s="17" t="inlineStr">
        <is>
          <t>https://link.amazon/B05dp0syW</t>
        </is>
      </c>
      <c r="B101" t="inlineStr">
        <is>
          <t>Amstel Ultra 269ml 12un</t>
        </is>
      </c>
      <c r="C101" t="inlineStr">
        <is>
          <t>Cerveja</t>
        </is>
      </c>
      <c r="D101" t="inlineStr">
        <is>
          <t>Amazon</t>
        </is>
      </c>
      <c r="E101" s="18" t="n">
        <v>42</v>
      </c>
      <c r="F101" s="19" t="n">
        <v>38</v>
      </c>
    </row>
    <row r="102">
      <c r="A102" s="17" t="inlineStr">
        <is>
          <t>https://link.amazon/B02CFpyNZ</t>
        </is>
      </c>
      <c r="B102" t="inlineStr">
        <is>
          <t>Budweiser 350ml 12un</t>
        </is>
      </c>
      <c r="C102" t="inlineStr">
        <is>
          <t>Cerveja</t>
        </is>
      </c>
      <c r="D102" t="inlineStr">
        <is>
          <t>Amazon</t>
        </is>
      </c>
      <c r="E102" s="18" t="n">
        <v>45</v>
      </c>
      <c r="F102" s="19" t="n">
        <v>41</v>
      </c>
    </row>
    <row r="103">
      <c r="A103" s="17" t="inlineStr">
        <is>
          <t>https://link.amazon/B0fs7N7mU</t>
        </is>
      </c>
      <c r="B103" t="inlineStr">
        <is>
          <t>Corona, Lata 473ml 12un</t>
        </is>
      </c>
      <c r="C103" t="inlineStr">
        <is>
          <t>Cerveja</t>
        </is>
      </c>
      <c r="D103" t="inlineStr">
        <is>
          <t>Amazon</t>
        </is>
      </c>
      <c r="E103" s="18" t="n">
        <v>89</v>
      </c>
      <c r="F103" s="19" t="n">
        <v>81</v>
      </c>
    </row>
    <row r="104">
      <c r="A104" s="17" t="inlineStr">
        <is>
          <t>https://link.amazon/B0bO5LLMC</t>
        </is>
      </c>
      <c r="B104" t="inlineStr">
        <is>
          <t>Eisenbahn 350ml 12 latas</t>
        </is>
      </c>
      <c r="C104" t="inlineStr">
        <is>
          <t>Cerveja</t>
        </is>
      </c>
      <c r="D104" t="inlineStr">
        <is>
          <t>Amazon</t>
        </is>
      </c>
      <c r="E104" s="18" t="n">
        <v>41</v>
      </c>
      <c r="F104" s="19" t="n">
        <v>37</v>
      </c>
    </row>
    <row r="105">
      <c r="A105" s="17" t="inlineStr">
        <is>
          <t>https://link.amazon/B0haJTady</t>
        </is>
      </c>
      <c r="B105" t="inlineStr">
        <is>
          <t>Eisenbahn Preta 350ml 12 latas</t>
        </is>
      </c>
      <c r="C105" t="inlineStr">
        <is>
          <t>Cerveja</t>
        </is>
      </c>
      <c r="D105" t="inlineStr">
        <is>
          <t>Amazon</t>
        </is>
      </c>
      <c r="E105" s="18" t="n">
        <v>45.26</v>
      </c>
      <c r="F105" s="19" t="n">
        <v>45</v>
      </c>
    </row>
    <row r="106">
      <c r="A106" s="17" t="inlineStr">
        <is>
          <t>https://link.amazon/B0i6JfrhS</t>
        </is>
      </c>
      <c r="B106" t="inlineStr">
        <is>
          <t>Heineken 350ml 12un</t>
        </is>
      </c>
      <c r="C106" t="inlineStr">
        <is>
          <t>Cerveja</t>
        </is>
      </c>
      <c r="D106" t="inlineStr">
        <is>
          <t>Amazon</t>
        </is>
      </c>
      <c r="E106" s="18" t="n">
        <v>57</v>
      </c>
      <c r="F106" s="19" t="n">
        <v>52</v>
      </c>
    </row>
    <row r="107">
      <c r="A107" s="17" t="inlineStr">
        <is>
          <t>https://link.amazon/B07NS51my</t>
        </is>
      </c>
      <c r="B107" t="inlineStr">
        <is>
          <t>Heineken Cerveja Lata 473ml 12un</t>
        </is>
      </c>
      <c r="C107" t="inlineStr">
        <is>
          <t>Cerveja</t>
        </is>
      </c>
      <c r="D107" t="inlineStr">
        <is>
          <t>Amazon</t>
        </is>
      </c>
      <c r="E107" s="18" t="n">
        <v>65</v>
      </c>
      <c r="F107" s="19" t="n">
        <v>59</v>
      </c>
    </row>
    <row r="108">
      <c r="A108" s="17" t="inlineStr">
        <is>
          <t>https://link.amazon/B01zzI0uW</t>
        </is>
      </c>
      <c r="B108" t="inlineStr">
        <is>
          <t>Pure Gold, Lata 350ml, Pack com 8</t>
        </is>
      </c>
      <c r="C108" t="inlineStr">
        <is>
          <t>Cerveja</t>
        </is>
      </c>
      <c r="D108" t="inlineStr">
        <is>
          <t>Amazon</t>
        </is>
      </c>
      <c r="E108" s="18" t="n">
        <v>47</v>
      </c>
      <c r="F108" s="19" t="n">
        <v>43</v>
      </c>
    </row>
    <row r="109">
      <c r="A109" s="17" t="inlineStr">
        <is>
          <t>https://link.amazon/B0fpjLNkR</t>
        </is>
      </c>
      <c r="B109" t="inlineStr">
        <is>
          <t>Spaten, 269ml, 8 un</t>
        </is>
      </c>
      <c r="C109" t="inlineStr">
        <is>
          <t>Cerveja</t>
        </is>
      </c>
      <c r="D109" t="inlineStr">
        <is>
          <t>Amazon</t>
        </is>
      </c>
      <c r="E109" s="18" t="n">
        <v>26.92</v>
      </c>
      <c r="F109" s="19" t="n">
        <v>34</v>
      </c>
    </row>
    <row r="110">
      <c r="A110" s="17" t="inlineStr">
        <is>
          <t>https://link.amazon/B0eY9JmOG</t>
        </is>
      </c>
      <c r="B110" t="inlineStr">
        <is>
          <t>Spaten, 350ml, 12 un</t>
        </is>
      </c>
      <c r="C110" t="inlineStr">
        <is>
          <t>Cerveja</t>
        </is>
      </c>
      <c r="D110" t="inlineStr">
        <is>
          <t>Amazon</t>
        </is>
      </c>
      <c r="E110" s="18" t="n">
        <v>45.45</v>
      </c>
      <c r="F110" s="19" t="n">
        <v>45</v>
      </c>
    </row>
    <row r="111">
      <c r="A111" s="17" t="inlineStr">
        <is>
          <t>https://link.amazon/B0alXfAUh</t>
        </is>
      </c>
      <c r="B111" t="inlineStr">
        <is>
          <t>Stella Artois, Pure Gold 473ml 12un</t>
        </is>
      </c>
      <c r="C111" t="inlineStr">
        <is>
          <t>Cerveja</t>
        </is>
      </c>
      <c r="D111" t="inlineStr">
        <is>
          <t>Amazon</t>
        </is>
      </c>
      <c r="E111" s="18" t="n">
        <v>86</v>
      </c>
      <c r="F111" s="19" t="n">
        <v>78</v>
      </c>
    </row>
    <row r="112">
      <c r="A112" s="17" t="inlineStr">
        <is>
          <t>https://link.amazon/B0aiYieqw</t>
        </is>
      </c>
      <c r="B112" t="inlineStr">
        <is>
          <t>Trident Blueberry 25g</t>
        </is>
      </c>
      <c r="C112" t="inlineStr">
        <is>
          <t>Chiclete</t>
        </is>
      </c>
      <c r="D112" t="inlineStr">
        <is>
          <t>Amazon</t>
        </is>
      </c>
      <c r="E112" s="18" t="n">
        <v>94</v>
      </c>
      <c r="F112" s="19" t="n">
        <v>65</v>
      </c>
    </row>
    <row r="113">
      <c r="A113" s="17" t="inlineStr">
        <is>
          <t>https://link.amazon/B0dk8cNXx</t>
        </is>
      </c>
      <c r="B113" t="inlineStr">
        <is>
          <t>Trident Hortelã 8g</t>
        </is>
      </c>
      <c r="C113" t="inlineStr">
        <is>
          <t>Chiclete</t>
        </is>
      </c>
      <c r="D113" t="inlineStr">
        <is>
          <t>Amazon</t>
        </is>
      </c>
      <c r="E113" s="18" t="n">
        <v>36</v>
      </c>
      <c r="F113" s="19" t="n">
        <v>33</v>
      </c>
    </row>
    <row r="114">
      <c r="A114" s="17" t="inlineStr">
        <is>
          <t>https://link.amazon/B0ap0rGct</t>
        </is>
      </c>
      <c r="B114" t="inlineStr">
        <is>
          <t>Trident Max Cool Raspberry 16g</t>
        </is>
      </c>
      <c r="C114" t="inlineStr">
        <is>
          <t>Chiclete</t>
        </is>
      </c>
      <c r="D114" t="inlineStr">
        <is>
          <t>Amazon</t>
        </is>
      </c>
      <c r="E114" s="18" t="n">
        <v>33.3</v>
      </c>
      <c r="F114" s="19" t="n">
        <v>36</v>
      </c>
    </row>
    <row r="115">
      <c r="A115" s="17" t="inlineStr">
        <is>
          <t>https://link.amazon/B0asTephP</t>
        </is>
      </c>
      <c r="B115" t="inlineStr">
        <is>
          <t>Trident Max Hortelã 16g</t>
        </is>
      </c>
      <c r="C115" t="inlineStr">
        <is>
          <t>Chiclete</t>
        </is>
      </c>
      <c r="D115" t="inlineStr">
        <is>
          <t>Amazon</t>
        </is>
      </c>
      <c r="E115" s="18" t="n">
        <v>33.29</v>
      </c>
      <c r="F115" s="19" t="n">
        <v>36</v>
      </c>
    </row>
    <row r="116">
      <c r="A116" s="17" t="inlineStr">
        <is>
          <t>https://link.amazon/B0c6PLs62</t>
        </is>
      </c>
      <c r="B116" t="inlineStr">
        <is>
          <t>Trident Max Menta Blueberry 16g</t>
        </is>
      </c>
      <c r="C116" t="inlineStr">
        <is>
          <t>Chiclete</t>
        </is>
      </c>
      <c r="D116" t="inlineStr">
        <is>
          <t>Amazon</t>
        </is>
      </c>
      <c r="E116" s="18" t="n">
        <v>39</v>
      </c>
      <c r="F116" s="19" t="n">
        <v>36</v>
      </c>
    </row>
    <row r="117">
      <c r="A117" s="17" t="inlineStr">
        <is>
          <t>https://link.amazon/B0bnoRqH8</t>
        </is>
      </c>
      <c r="B117" t="inlineStr">
        <is>
          <t>Trident Melancia 8g</t>
        </is>
      </c>
      <c r="C117" t="inlineStr">
        <is>
          <t>Chiclete</t>
        </is>
      </c>
      <c r="D117" t="inlineStr">
        <is>
          <t>Amazon</t>
        </is>
      </c>
      <c r="E117" s="18" t="n">
        <v>49</v>
      </c>
      <c r="F117" s="19" t="n">
        <v>33</v>
      </c>
    </row>
    <row r="118">
      <c r="A118" s="17" t="inlineStr">
        <is>
          <t>https://link.amazon/B037RHUFZ</t>
        </is>
      </c>
      <c r="B118" t="inlineStr">
        <is>
          <t>Trident Menta 25g</t>
        </is>
      </c>
      <c r="C118" t="inlineStr">
        <is>
          <t>Chiclete</t>
        </is>
      </c>
      <c r="D118" t="inlineStr">
        <is>
          <t>Amazon</t>
        </is>
      </c>
      <c r="E118" s="18" t="n">
        <v>60.76</v>
      </c>
      <c r="F118" s="19" t="n">
        <v>65</v>
      </c>
    </row>
    <row r="119">
      <c r="A119" s="17" t="inlineStr">
        <is>
          <t>https://link.amazon/B0eBY0xxk</t>
        </is>
      </c>
      <c r="B119" t="inlineStr">
        <is>
          <t>Trident Menta 8g</t>
        </is>
      </c>
      <c r="C119" t="inlineStr">
        <is>
          <t>Chiclete</t>
        </is>
      </c>
      <c r="D119" t="inlineStr">
        <is>
          <t>Amazon</t>
        </is>
      </c>
      <c r="E119" s="18" t="n">
        <v>37.99</v>
      </c>
      <c r="F119" s="19" t="n">
        <v>33</v>
      </c>
    </row>
    <row r="120">
      <c r="A120" s="17" t="inlineStr">
        <is>
          <t>https://link.amazon/B0iPkuYwR</t>
        </is>
      </c>
      <c r="B120" t="inlineStr">
        <is>
          <t>Trident Morango 8g</t>
        </is>
      </c>
      <c r="C120" t="inlineStr">
        <is>
          <t>Chiclete</t>
        </is>
      </c>
      <c r="D120" t="inlineStr">
        <is>
          <t>Amazon</t>
        </is>
      </c>
      <c r="E120" s="18" t="n">
        <v>35</v>
      </c>
      <c r="F120" s="19" t="n">
        <v>33</v>
      </c>
    </row>
    <row r="121">
      <c r="A121" s="17" t="inlineStr">
        <is>
          <t>https://link.amazon/B03SwjHYz</t>
        </is>
      </c>
      <c r="B121" t="inlineStr">
        <is>
          <t>trident tuti fruti 8g</t>
        </is>
      </c>
      <c r="C121" t="inlineStr">
        <is>
          <t>Chiclete</t>
        </is>
      </c>
      <c r="D121" t="inlineStr">
        <is>
          <t>Amazon</t>
        </is>
      </c>
      <c r="E121" s="18" t="n">
        <v>29.63</v>
      </c>
      <c r="F121" s="19" t="n">
        <v>35</v>
      </c>
    </row>
    <row r="122">
      <c r="A122" s="17" t="inlineStr">
        <is>
          <t>https://link.amazon/B0f1OD7Ss</t>
        </is>
      </c>
      <c r="B122" t="inlineStr">
        <is>
          <t>Trident Tutti-frutti 25g</t>
        </is>
      </c>
      <c r="C122" t="inlineStr">
        <is>
          <t>Chiclete</t>
        </is>
      </c>
      <c r="D122" t="inlineStr">
        <is>
          <t>Amazon</t>
        </is>
      </c>
      <c r="E122" s="18" t="n">
        <v>70.11</v>
      </c>
      <c r="F122" s="19" t="n">
        <v>65</v>
      </c>
    </row>
    <row r="123">
      <c r="A123" s="17" t="inlineStr">
        <is>
          <t>https://link.amazon/B0iN0MD74</t>
        </is>
      </c>
      <c r="B123" t="inlineStr">
        <is>
          <t>Trident X Gamers Acid Berry</t>
        </is>
      </c>
      <c r="C123" t="inlineStr">
        <is>
          <t>Chiclete</t>
        </is>
      </c>
      <c r="D123" t="inlineStr">
        <is>
          <t>Amazon</t>
        </is>
      </c>
      <c r="E123" s="18" t="n">
        <v>48.62</v>
      </c>
      <c r="F123" s="19" t="n">
        <v>49</v>
      </c>
    </row>
    <row r="124">
      <c r="A124" s="17" t="inlineStr">
        <is>
          <t>https://link.amazon/B0aAM0lds</t>
        </is>
      </c>
      <c r="B124" t="inlineStr">
        <is>
          <t>Trident X Gamers Citrus</t>
        </is>
      </c>
      <c r="C124" t="inlineStr">
        <is>
          <t>Chiclete</t>
        </is>
      </c>
      <c r="D124" t="inlineStr">
        <is>
          <t>Amazon</t>
        </is>
      </c>
      <c r="E124" s="18" t="n">
        <v>48.51</v>
      </c>
      <c r="F124" s="19" t="n">
        <v>49</v>
      </c>
    </row>
    <row r="125">
      <c r="A125" s="17" t="inlineStr">
        <is>
          <t>https://link.amazon/B08RicuUJ</t>
        </is>
      </c>
      <c r="B125" t="inlineStr">
        <is>
          <t>XSenses Morango Lime</t>
        </is>
      </c>
      <c r="C125" t="inlineStr">
        <is>
          <t>Chiclete</t>
        </is>
      </c>
      <c r="D125" t="inlineStr">
        <is>
          <t>Amazon</t>
        </is>
      </c>
      <c r="E125" s="18" t="n">
        <v>50.31</v>
      </c>
      <c r="F125" s="19" t="n">
        <v>49</v>
      </c>
    </row>
    <row r="126">
      <c r="A126" s="17" t="inlineStr">
        <is>
          <t>https://link.amazon/B0gZ5rhnv</t>
        </is>
      </c>
      <c r="B126" t="inlineStr">
        <is>
          <t>Bala Chocolate Skittles</t>
        </is>
      </c>
      <c r="C126" t="inlineStr">
        <is>
          <t>Chocolate</t>
        </is>
      </c>
      <c r="D126" t="inlineStr">
        <is>
          <t>Amazon</t>
        </is>
      </c>
      <c r="E126" s="18" t="n">
        <v>34.39</v>
      </c>
      <c r="F126" s="19" t="n">
        <v>37</v>
      </c>
    </row>
    <row r="127">
      <c r="A127" s="17" t="inlineStr">
        <is>
          <t>https://link.amazon/B06UmYvKd</t>
        </is>
      </c>
      <c r="B127" t="inlineStr">
        <is>
          <t>Belive Bolinho</t>
        </is>
      </c>
      <c r="C127" t="inlineStr">
        <is>
          <t>Chocolate</t>
        </is>
      </c>
      <c r="D127" t="inlineStr">
        <is>
          <t>Amazon</t>
        </is>
      </c>
      <c r="E127" s="18" t="n">
        <v>33.83</v>
      </c>
      <c r="F127" s="19" t="n">
        <v>54</v>
      </c>
    </row>
    <row r="128">
      <c r="A128" s="17" t="inlineStr">
        <is>
          <t>https://link.amazon/B02BUcw4I</t>
        </is>
      </c>
      <c r="B128" t="inlineStr">
        <is>
          <t>Belive Choc. Zero</t>
        </is>
      </c>
      <c r="C128" t="inlineStr">
        <is>
          <t>Chocolate</t>
        </is>
      </c>
      <c r="D128" t="inlineStr">
        <is>
          <t>Amazon</t>
        </is>
      </c>
      <c r="E128" s="18" t="n">
        <v>48.69</v>
      </c>
      <c r="F128" s="19" t="n">
        <v>54</v>
      </c>
    </row>
    <row r="129">
      <c r="A129" s="17" t="inlineStr">
        <is>
          <t>https://link.amazon/B06tAwF9N</t>
        </is>
      </c>
      <c r="B129" t="inlineStr">
        <is>
          <t>Belive Laranja zero</t>
        </is>
      </c>
      <c r="C129" t="inlineStr">
        <is>
          <t>Chocolate</t>
        </is>
      </c>
      <c r="D129" t="inlineStr">
        <is>
          <t>Amazon</t>
        </is>
      </c>
      <c r="E129" s="18" t="n">
        <v>40.91</v>
      </c>
      <c r="F129" s="19" t="n">
        <v>43</v>
      </c>
    </row>
    <row r="130">
      <c r="A130" s="17" t="inlineStr">
        <is>
          <t>https://link.amazon/B015xh492</t>
        </is>
      </c>
      <c r="B130" t="inlineStr">
        <is>
          <t>Belive Protein Cappucino</t>
        </is>
      </c>
      <c r="C130" t="inlineStr">
        <is>
          <t>Chocolate</t>
        </is>
      </c>
      <c r="D130" t="inlineStr">
        <is>
          <t>Amazon</t>
        </is>
      </c>
      <c r="E130" s="18" t="n">
        <v>51.4</v>
      </c>
      <c r="F130" s="19" t="n">
        <v>56</v>
      </c>
    </row>
    <row r="131">
      <c r="A131" s="17" t="inlineStr">
        <is>
          <t>https://link.amazon/B0eGYszCw</t>
        </is>
      </c>
      <c r="B131" t="inlineStr">
        <is>
          <t>Belive Protein Double Choc</t>
        </is>
      </c>
      <c r="C131" t="inlineStr">
        <is>
          <t>Chocolate</t>
        </is>
      </c>
      <c r="D131" t="inlineStr">
        <is>
          <t>Amazon</t>
        </is>
      </c>
      <c r="E131" s="18" t="n">
        <v>47.53</v>
      </c>
      <c r="F131" s="19" t="n">
        <v>56</v>
      </c>
    </row>
    <row r="132">
      <c r="A132" s="17" t="inlineStr">
        <is>
          <t>https://link.amazon/B0bp0JVn6</t>
        </is>
      </c>
      <c r="B132" t="inlineStr">
        <is>
          <t>Brownies de Chocolate Belive</t>
        </is>
      </c>
      <c r="C132" t="inlineStr">
        <is>
          <t>Chocolate</t>
        </is>
      </c>
      <c r="D132" t="inlineStr">
        <is>
          <t>Amazon</t>
        </is>
      </c>
      <c r="E132" s="18" t="n">
        <v>58</v>
      </c>
      <c r="F132" s="19" t="n">
        <v>53</v>
      </c>
    </row>
    <row r="133">
      <c r="A133" s="17" t="inlineStr">
        <is>
          <t>https://link.amazon/B0gtHgv0e</t>
        </is>
      </c>
      <c r="B133" t="inlineStr">
        <is>
          <t>CHARGE</t>
        </is>
      </c>
      <c r="C133" t="inlineStr">
        <is>
          <t>Chocolate</t>
        </is>
      </c>
      <c r="D133" t="inlineStr">
        <is>
          <t>Amazon</t>
        </is>
      </c>
      <c r="E133" s="18" t="n">
        <v>89.25</v>
      </c>
      <c r="F133" s="19" t="n">
        <v>70</v>
      </c>
    </row>
    <row r="134">
      <c r="A134" s="17" t="inlineStr">
        <is>
          <t>https://link.amazon/B0dnfV2cF</t>
        </is>
      </c>
      <c r="B134" t="inlineStr">
        <is>
          <t>Chocolate LOLLO</t>
        </is>
      </c>
      <c r="C134" t="inlineStr">
        <is>
          <t>Chocolate</t>
        </is>
      </c>
      <c r="D134" t="inlineStr">
        <is>
          <t>Amazon</t>
        </is>
      </c>
      <c r="E134" s="18" t="n">
        <v>66</v>
      </c>
      <c r="F134" s="19" t="n">
        <v>67</v>
      </c>
    </row>
    <row r="135">
      <c r="A135" s="17" t="inlineStr">
        <is>
          <t>https://link.amazon/B0heHiDEl</t>
        </is>
      </c>
      <c r="B135" t="inlineStr">
        <is>
          <t>Chocolate Suflair</t>
        </is>
      </c>
      <c r="C135" t="inlineStr">
        <is>
          <t>Chocolate</t>
        </is>
      </c>
      <c r="D135" t="inlineStr">
        <is>
          <t>Amazon</t>
        </is>
      </c>
      <c r="E135" s="18" t="n">
        <v>104</v>
      </c>
      <c r="F135" s="19" t="n">
        <v>94</v>
      </c>
    </row>
    <row r="136">
      <c r="A136" s="17" t="inlineStr">
        <is>
          <t>https://meli.la/1R1Ppp1</t>
        </is>
      </c>
      <c r="B136" t="inlineStr">
        <is>
          <t>Chocolate Twix 40g</t>
        </is>
      </c>
      <c r="C136" t="inlineStr">
        <is>
          <t>Chocolate</t>
        </is>
      </c>
      <c r="D136" t="inlineStr">
        <is>
          <t>Mercado Livre</t>
        </is>
      </c>
      <c r="E136" s="18" t="n">
        <v>63</v>
      </c>
      <c r="F136" s="19" t="n">
        <v>65</v>
      </c>
    </row>
    <row r="137">
      <c r="A137" s="17" t="inlineStr">
        <is>
          <t>https://meli.la/27aP9g7</t>
        </is>
      </c>
      <c r="B137" t="inlineStr">
        <is>
          <t>Chocowheyfer Baunilha</t>
        </is>
      </c>
      <c r="C137" t="inlineStr">
        <is>
          <t>Chocolate</t>
        </is>
      </c>
      <c r="D137" t="inlineStr">
        <is>
          <t>Mercado Livre</t>
        </is>
      </c>
      <c r="E137" s="18" t="n">
        <v>52</v>
      </c>
      <c r="F137" s="19" t="n">
        <v>47</v>
      </c>
    </row>
    <row r="138">
      <c r="A138" s="17" t="inlineStr">
        <is>
          <t>https://meli.la/32xfwt7</t>
        </is>
      </c>
      <c r="B138" t="inlineStr">
        <is>
          <t>Chocowheyfer Chocolate Branco</t>
        </is>
      </c>
      <c r="C138" t="inlineStr">
        <is>
          <t>Chocolate</t>
        </is>
      </c>
      <c r="D138" t="inlineStr">
        <is>
          <t>Mercado Livre</t>
        </is>
      </c>
      <c r="E138" s="18" t="n">
        <v>52.9</v>
      </c>
      <c r="F138" s="19" t="n">
        <v>48</v>
      </c>
    </row>
    <row r="139">
      <c r="A139" s="17" t="inlineStr">
        <is>
          <t>https://meli.la/1eQQB5X</t>
        </is>
      </c>
      <c r="B139" t="inlineStr">
        <is>
          <t>Chocowheyfer Chocolate Coco</t>
        </is>
      </c>
      <c r="C139" t="inlineStr">
        <is>
          <t>Chocolate</t>
        </is>
      </c>
      <c r="D139" t="inlineStr">
        <is>
          <t>Mercado Livre</t>
        </is>
      </c>
      <c r="E139" s="18" t="n">
        <v>54.04</v>
      </c>
      <c r="F139" s="19" t="n">
        <v>50</v>
      </c>
    </row>
    <row r="140">
      <c r="A140" s="17" t="inlineStr">
        <is>
          <t>https://meli.la/1YYWhiY</t>
        </is>
      </c>
      <c r="B140" t="inlineStr">
        <is>
          <t>Chocowheyfer Cookies</t>
        </is>
      </c>
      <c r="C140" t="inlineStr">
        <is>
          <t>Chocolate</t>
        </is>
      </c>
      <c r="D140" t="inlineStr">
        <is>
          <t>Mercado Livre</t>
        </is>
      </c>
      <c r="E140" s="18" t="n">
        <v>52</v>
      </c>
      <c r="F140" s="19" t="n">
        <v>47</v>
      </c>
    </row>
    <row r="141">
      <c r="A141" s="17" t="inlineStr">
        <is>
          <t>https://meli.la/1WFuFeo</t>
        </is>
      </c>
      <c r="B141" t="inlineStr">
        <is>
          <t>Chocowheyfer de Pistache</t>
        </is>
      </c>
      <c r="C141" t="inlineStr">
        <is>
          <t>Chocolate</t>
        </is>
      </c>
      <c r="D141" t="inlineStr">
        <is>
          <t>Mercado Livre</t>
        </is>
      </c>
      <c r="E141" s="18" t="n">
        <v>53</v>
      </c>
      <c r="F141" s="19" t="n">
        <v>48</v>
      </c>
    </row>
    <row r="142">
      <c r="A142" s="17" t="inlineStr">
        <is>
          <t>https://meli.la/2jv5Tbc</t>
        </is>
      </c>
      <c r="B142" t="inlineStr">
        <is>
          <t>Chocowheyfer Mixed Box</t>
        </is>
      </c>
      <c r="C142" t="inlineStr">
        <is>
          <t>Chocolate</t>
        </is>
      </c>
      <c r="D142" t="inlineStr">
        <is>
          <t>Mercado Livre</t>
        </is>
      </c>
      <c r="E142" s="18" t="n">
        <v>52</v>
      </c>
      <c r="F142" s="19" t="n">
        <v>47</v>
      </c>
    </row>
    <row r="143">
      <c r="A143" s="17" t="inlineStr">
        <is>
          <t>https://link.amazon/B03bOjEIa</t>
        </is>
      </c>
      <c r="B143" t="inlineStr">
        <is>
          <t>CHOKITO</t>
        </is>
      </c>
      <c r="C143" t="inlineStr">
        <is>
          <t>Chocolate</t>
        </is>
      </c>
      <c r="D143" t="inlineStr">
        <is>
          <t>Amazon</t>
        </is>
      </c>
      <c r="E143" s="18" t="n">
        <v>79.19</v>
      </c>
      <c r="F143" s="19" t="n">
        <v>67</v>
      </c>
    </row>
    <row r="144">
      <c r="A144" s="17" t="inlineStr">
        <is>
          <t>https://meli.la/2gbwoXv</t>
        </is>
      </c>
      <c r="B144" t="inlineStr">
        <is>
          <t>Dark Lab Chocolate Amargo</t>
        </is>
      </c>
      <c r="C144" t="inlineStr">
        <is>
          <t>Chocolate</t>
        </is>
      </c>
      <c r="D144" t="inlineStr">
        <is>
          <t>Mercado Livre</t>
        </is>
      </c>
      <c r="E144" s="18" t="n">
        <v>73.90000000000001</v>
      </c>
      <c r="F144" s="19" t="n">
        <v>71</v>
      </c>
    </row>
    <row r="145">
      <c r="A145" s="17" t="inlineStr">
        <is>
          <t>https://meli.la/2J5t1Di</t>
        </is>
      </c>
      <c r="B145" t="inlineStr">
        <is>
          <t>Dark Lab Ninho</t>
        </is>
      </c>
      <c r="C145" t="inlineStr">
        <is>
          <t>Chocolate</t>
        </is>
      </c>
      <c r="D145" t="inlineStr">
        <is>
          <t>Mercado Livre</t>
        </is>
      </c>
      <c r="E145" s="18" t="n">
        <v>73.90000000000001</v>
      </c>
      <c r="F145" s="19" t="n">
        <v>71</v>
      </c>
    </row>
    <row r="146">
      <c r="A146" s="17" t="inlineStr">
        <is>
          <t>https://meli.la/1oqXHsE</t>
        </is>
      </c>
      <c r="B146" t="inlineStr">
        <is>
          <t>Dark Lab Trufa e Avela</t>
        </is>
      </c>
      <c r="C146" t="inlineStr">
        <is>
          <t>Chocolate</t>
        </is>
      </c>
      <c r="D146" t="inlineStr">
        <is>
          <t>Mercado Livre</t>
        </is>
      </c>
      <c r="E146" s="18" t="n">
        <v>73.90000000000001</v>
      </c>
      <c r="F146" s="19" t="n">
        <v>71</v>
      </c>
    </row>
    <row r="147">
      <c r="A147" s="17" t="inlineStr">
        <is>
          <t>https://link.amazon/B07jSqEsL</t>
        </is>
      </c>
      <c r="B147" t="inlineStr">
        <is>
          <t>Kinder Bueno White</t>
        </is>
      </c>
      <c r="C147" t="inlineStr">
        <is>
          <t>Chocolate</t>
        </is>
      </c>
      <c r="D147" t="inlineStr">
        <is>
          <t>Amazon</t>
        </is>
      </c>
      <c r="E147" s="18" t="n">
        <v>305</v>
      </c>
      <c r="F147" s="19" t="n">
        <v>275</v>
      </c>
    </row>
    <row r="148">
      <c r="A148" s="17" t="inlineStr">
        <is>
          <t>https://link.amazon/B0h01czBm</t>
        </is>
      </c>
      <c r="B148" t="inlineStr">
        <is>
          <t>Kit Kat ao Leite</t>
        </is>
      </c>
      <c r="C148" t="inlineStr">
        <is>
          <t>Chocolate</t>
        </is>
      </c>
      <c r="D148" t="inlineStr">
        <is>
          <t>Amazon</t>
        </is>
      </c>
      <c r="E148" s="18" t="n">
        <v>95.98999999999999</v>
      </c>
      <c r="F148" s="19" t="n">
        <v>65</v>
      </c>
    </row>
    <row r="149">
      <c r="A149" s="17" t="inlineStr">
        <is>
          <t>https://link.amazon/B0epL6G0v</t>
        </is>
      </c>
      <c r="B149" t="inlineStr">
        <is>
          <t>Kit Kat Branco</t>
        </is>
      </c>
      <c r="C149" t="inlineStr">
        <is>
          <t>Chocolate</t>
        </is>
      </c>
      <c r="D149" t="inlineStr">
        <is>
          <t>Amazon</t>
        </is>
      </c>
      <c r="E149" s="18" t="n">
        <v>103.45</v>
      </c>
      <c r="F149" s="19" t="n">
        <v>65</v>
      </c>
    </row>
    <row r="150">
      <c r="A150" s="17" t="inlineStr">
        <is>
          <t>https://link.amazon/B0athHxFo</t>
        </is>
      </c>
      <c r="B150" t="inlineStr">
        <is>
          <t>Kit Kat Dark</t>
        </is>
      </c>
      <c r="C150" t="inlineStr">
        <is>
          <t>Chocolate</t>
        </is>
      </c>
      <c r="D150" t="inlineStr">
        <is>
          <t>Amazon</t>
        </is>
      </c>
      <c r="E150" s="18" t="n">
        <v>111.99</v>
      </c>
      <c r="F150" s="19" t="n">
        <v>65</v>
      </c>
    </row>
    <row r="151">
      <c r="A151" s="17" t="inlineStr">
        <is>
          <t>https://link.amazon/B004RJymU</t>
        </is>
      </c>
      <c r="B151" t="inlineStr">
        <is>
          <t>Lacta Diamante Negro 28g</t>
        </is>
      </c>
      <c r="C151" t="inlineStr">
        <is>
          <t>Chocolate</t>
        </is>
      </c>
      <c r="D151" t="inlineStr">
        <is>
          <t>Amazon</t>
        </is>
      </c>
      <c r="E151" s="18" t="n">
        <v>36</v>
      </c>
      <c r="F151" s="19" t="n">
        <v>33</v>
      </c>
    </row>
    <row r="152">
      <c r="A152" s="17" t="inlineStr">
        <is>
          <t>https://link.amazon/B0dZTMBJ4</t>
        </is>
      </c>
      <c r="B152" t="inlineStr">
        <is>
          <t>Lacta Laka Branco 28g</t>
        </is>
      </c>
      <c r="C152" t="inlineStr">
        <is>
          <t>Chocolate</t>
        </is>
      </c>
      <c r="D152" t="inlineStr">
        <is>
          <t>Amazon</t>
        </is>
      </c>
      <c r="E152" s="18" t="n">
        <v>36</v>
      </c>
      <c r="F152" s="19" t="n">
        <v>33</v>
      </c>
    </row>
    <row r="153">
      <c r="A153" s="17" t="inlineStr">
        <is>
          <t>https://link.amazon/B00fDzSgr</t>
        </is>
      </c>
      <c r="B153" t="inlineStr">
        <is>
          <t>Mm S Chocolate ao Leite 45g</t>
        </is>
      </c>
      <c r="C153" t="inlineStr">
        <is>
          <t>Chocolate</t>
        </is>
      </c>
      <c r="D153" t="inlineStr">
        <is>
          <t>Amazon</t>
        </is>
      </c>
      <c r="E153" s="18" t="n">
        <v>111</v>
      </c>
      <c r="F153" s="19" t="n">
        <v>70</v>
      </c>
    </row>
    <row r="154">
      <c r="A154" s="17" t="inlineStr">
        <is>
          <t>https://meli.la/1iWRUAT</t>
        </is>
      </c>
      <c r="B154" t="inlineStr">
        <is>
          <t>Mms Ao Leite 40g</t>
        </is>
      </c>
      <c r="C154" t="inlineStr">
        <is>
          <t>Chocolate</t>
        </is>
      </c>
      <c r="D154" t="inlineStr">
        <is>
          <t>Mercado Livre</t>
        </is>
      </c>
      <c r="E154" s="18" t="n">
        <v>61</v>
      </c>
      <c r="F154" s="19" t="n">
        <v>55</v>
      </c>
    </row>
    <row r="155">
      <c r="A155" s="17" t="inlineStr">
        <is>
          <t>https://meli.la/1PRww9K</t>
        </is>
      </c>
      <c r="B155" t="inlineStr">
        <is>
          <t>Mms Brownie 40g</t>
        </is>
      </c>
      <c r="C155" t="inlineStr">
        <is>
          <t>Chocolate</t>
        </is>
      </c>
      <c r="D155" t="inlineStr">
        <is>
          <t>Mercado Livre</t>
        </is>
      </c>
      <c r="E155" s="18" t="n">
        <v>54.9</v>
      </c>
      <c r="F155" s="19" t="n">
        <v>60</v>
      </c>
    </row>
    <row r="156">
      <c r="A156" s="17" t="inlineStr">
        <is>
          <t>https://link.amazon/B0gPvuPyQ</t>
        </is>
      </c>
      <c r="B156" t="inlineStr">
        <is>
          <t>Mu+ Baunilha</t>
        </is>
      </c>
      <c r="C156" t="inlineStr">
        <is>
          <t>Chocolate</t>
        </is>
      </c>
      <c r="D156" t="inlineStr">
        <is>
          <t>Amazon</t>
        </is>
      </c>
      <c r="E156" s="18" t="n">
        <v>48.88</v>
      </c>
      <c r="F156" s="19" t="n">
        <v>50</v>
      </c>
    </row>
    <row r="157">
      <c r="A157" s="17" t="inlineStr">
        <is>
          <t>https://link.amazon/B04lR91qp</t>
        </is>
      </c>
      <c r="B157" t="inlineStr">
        <is>
          <t>Mu+ Chocolate</t>
        </is>
      </c>
      <c r="C157" t="inlineStr">
        <is>
          <t>Chocolate</t>
        </is>
      </c>
      <c r="D157" t="inlineStr">
        <is>
          <t>Amazon</t>
        </is>
      </c>
      <c r="E157" s="18" t="n">
        <v>48.64</v>
      </c>
      <c r="F157" s="19" t="n">
        <v>50</v>
      </c>
    </row>
    <row r="158">
      <c r="A158" s="17" t="inlineStr">
        <is>
          <t>https://link.amazon/B09Oh2ZQ9</t>
        </is>
      </c>
      <c r="B158" t="inlineStr">
        <is>
          <t>Mu+ Chocolate Branco</t>
        </is>
      </c>
      <c r="C158" t="inlineStr">
        <is>
          <t>Chocolate</t>
        </is>
      </c>
      <c r="D158" t="inlineStr">
        <is>
          <t>Amazon</t>
        </is>
      </c>
      <c r="E158" s="18" t="n">
        <v>48.15</v>
      </c>
      <c r="F158" s="19" t="n">
        <v>50</v>
      </c>
    </row>
    <row r="159">
      <c r="A159" s="17" t="inlineStr">
        <is>
          <t>https://link.amazon/B04BiZl1j</t>
        </is>
      </c>
      <c r="B159" t="inlineStr">
        <is>
          <t>Mu+ Chocolate com coco</t>
        </is>
      </c>
      <c r="C159" t="inlineStr">
        <is>
          <t>Chocolate</t>
        </is>
      </c>
      <c r="D159" t="inlineStr">
        <is>
          <t>Amazon</t>
        </is>
      </c>
      <c r="E159" s="18" t="n">
        <v>48.64</v>
      </c>
      <c r="F159" s="19" t="n">
        <v>50</v>
      </c>
    </row>
    <row r="160">
      <c r="A160" s="17" t="inlineStr">
        <is>
          <t>https://link.amazon/B05wUczuG</t>
        </is>
      </c>
      <c r="B160" t="inlineStr">
        <is>
          <t>Mu+ Chocolate e Avela</t>
        </is>
      </c>
      <c r="C160" t="inlineStr">
        <is>
          <t>Chocolate</t>
        </is>
      </c>
      <c r="D160" t="inlineStr">
        <is>
          <t>Amazon</t>
        </is>
      </c>
      <c r="E160" s="18" t="n">
        <v>56.21</v>
      </c>
      <c r="F160" s="19" t="n">
        <v>50</v>
      </c>
    </row>
    <row r="161">
      <c r="A161" s="17" t="inlineStr">
        <is>
          <t>https://link.amazon/B0gdyL2aX</t>
        </is>
      </c>
      <c r="B161" t="inlineStr">
        <is>
          <t>Mu+ Cookies</t>
        </is>
      </c>
      <c r="C161" t="inlineStr">
        <is>
          <t>Chocolate</t>
        </is>
      </c>
      <c r="D161" t="inlineStr">
        <is>
          <t>Amazon</t>
        </is>
      </c>
      <c r="E161" s="18" t="n">
        <v>47.1</v>
      </c>
      <c r="F161" s="19" t="n">
        <v>50</v>
      </c>
    </row>
    <row r="162">
      <c r="A162" s="17" t="inlineStr">
        <is>
          <t>https://link.amazon/B0i8SAgeE</t>
        </is>
      </c>
      <c r="B162" t="inlineStr">
        <is>
          <t>Mu+ Doce de Leite</t>
        </is>
      </c>
      <c r="C162" t="inlineStr">
        <is>
          <t>Chocolate</t>
        </is>
      </c>
      <c r="D162" t="inlineStr">
        <is>
          <t>Amazon</t>
        </is>
      </c>
      <c r="E162" s="18" t="n">
        <v>48.96</v>
      </c>
      <c r="F162" s="19" t="n">
        <v>50</v>
      </c>
    </row>
    <row r="163">
      <c r="A163" s="17" t="inlineStr">
        <is>
          <t>https://link.amazon/B04PS2LiQ</t>
        </is>
      </c>
      <c r="B163" t="inlineStr">
        <is>
          <t>Mu+ Mista</t>
        </is>
      </c>
      <c r="C163" t="inlineStr">
        <is>
          <t>Chocolate</t>
        </is>
      </c>
      <c r="D163" t="inlineStr">
        <is>
          <t>Amazon</t>
        </is>
      </c>
      <c r="E163" s="18" t="n">
        <v>47.53</v>
      </c>
      <c r="F163" s="19" t="n">
        <v>50</v>
      </c>
    </row>
    <row r="164">
      <c r="A164" s="17" t="inlineStr">
        <is>
          <t>https://link.amazon/B011WYgxV</t>
        </is>
      </c>
      <c r="B164" t="inlineStr">
        <is>
          <t>Mu+ Pistsche</t>
        </is>
      </c>
      <c r="C164" t="inlineStr">
        <is>
          <t>Chocolate</t>
        </is>
      </c>
      <c r="D164" t="inlineStr">
        <is>
          <t>Amazon</t>
        </is>
      </c>
      <c r="E164" s="18" t="n">
        <v>48.38</v>
      </c>
      <c r="F164" s="19" t="n">
        <v>50</v>
      </c>
    </row>
    <row r="165">
      <c r="A165" s="17" t="inlineStr">
        <is>
          <t>https://link.amazon/B04A90doH</t>
        </is>
      </c>
      <c r="B165" t="inlineStr">
        <is>
          <t>Nutella B-ready 36und</t>
        </is>
      </c>
      <c r="C165" t="inlineStr">
        <is>
          <t>Chocolate</t>
        </is>
      </c>
      <c r="D165" t="inlineStr">
        <is>
          <t>Amazon</t>
        </is>
      </c>
      <c r="E165" s="18" t="n">
        <v>188</v>
      </c>
      <c r="F165" s="19" t="n">
        <v>170</v>
      </c>
    </row>
    <row r="166">
      <c r="A166" s="17" t="inlineStr">
        <is>
          <t>https://link.amazon/B0ik2oTCp</t>
        </is>
      </c>
      <c r="B166" t="inlineStr">
        <is>
          <t>Pao de Mel Belive</t>
        </is>
      </c>
      <c r="C166" t="inlineStr">
        <is>
          <t>Chocolate</t>
        </is>
      </c>
      <c r="D166" t="inlineStr">
        <is>
          <t>Amazon</t>
        </is>
      </c>
      <c r="E166" s="18" t="n">
        <v>56.98</v>
      </c>
      <c r="F166" s="19" t="n">
        <v>54</v>
      </c>
    </row>
    <row r="167">
      <c r="A167" s="17" t="inlineStr">
        <is>
          <t>https://link.amazon/B0h9VeN0O</t>
        </is>
      </c>
      <c r="B167" t="inlineStr">
        <is>
          <t>PINATI CARAMELO SALGADO</t>
        </is>
      </c>
      <c r="C167" t="inlineStr">
        <is>
          <t>Chocolate</t>
        </is>
      </c>
      <c r="D167" t="inlineStr">
        <is>
          <t>Amazon</t>
        </is>
      </c>
      <c r="E167" s="18" t="n">
        <v>44.91</v>
      </c>
      <c r="F167" s="19" t="n">
        <v>45</v>
      </c>
    </row>
    <row r="168">
      <c r="A168" s="17" t="inlineStr">
        <is>
          <t>https://link.amazon/B0a0pZRQM</t>
        </is>
      </c>
      <c r="B168" t="inlineStr">
        <is>
          <t>PINATI CHOCOLATE BELGA</t>
        </is>
      </c>
      <c r="C168" t="inlineStr">
        <is>
          <t>Chocolate</t>
        </is>
      </c>
      <c r="D168" t="inlineStr">
        <is>
          <t>Amazon</t>
        </is>
      </c>
      <c r="E168" s="18" t="n">
        <v>44.91</v>
      </c>
      <c r="F168" s="19" t="n">
        <v>45</v>
      </c>
    </row>
    <row r="169">
      <c r="A169" s="17" t="inlineStr">
        <is>
          <t>https://link.amazon/B0efzqAly</t>
        </is>
      </c>
      <c r="B169" t="inlineStr">
        <is>
          <t>PINATI SimpleWhey Pistache</t>
        </is>
      </c>
      <c r="C169" t="inlineStr">
        <is>
          <t>Chocolate</t>
        </is>
      </c>
      <c r="D169" t="inlineStr">
        <is>
          <t>Amazon</t>
        </is>
      </c>
      <c r="E169" s="18" t="n">
        <v>44.91</v>
      </c>
      <c r="F169" s="19" t="n">
        <v>45</v>
      </c>
    </row>
    <row r="170">
      <c r="A170" s="17" t="inlineStr">
        <is>
          <t>https://link.amazon/B04W87HxO</t>
        </is>
      </c>
      <c r="B170" t="inlineStr">
        <is>
          <t>PRESTÍGIO</t>
        </is>
      </c>
      <c r="C170" t="inlineStr">
        <is>
          <t>Chocolate</t>
        </is>
      </c>
      <c r="D170" t="inlineStr">
        <is>
          <t>Amazon</t>
        </is>
      </c>
      <c r="E170" s="18" t="n">
        <v>80.8</v>
      </c>
      <c r="F170" s="19" t="n">
        <v>67</v>
      </c>
    </row>
    <row r="171">
      <c r="A171" s="17" t="inlineStr">
        <is>
          <t>https://link.amazon/B0683JpZ0</t>
        </is>
      </c>
      <c r="B171" t="inlineStr">
        <is>
          <t>PRESTÍGIO Branco</t>
        </is>
      </c>
      <c r="C171" t="inlineStr">
        <is>
          <t>Chocolate</t>
        </is>
      </c>
      <c r="D171" t="inlineStr">
        <is>
          <t>Amazon</t>
        </is>
      </c>
      <c r="E171" s="18" t="n">
        <v>83</v>
      </c>
      <c r="F171" s="19" t="n">
        <v>67</v>
      </c>
    </row>
    <row r="172">
      <c r="A172" s="17" t="inlineStr">
        <is>
          <t>https://link.amazon/B08dwnLC6</t>
        </is>
      </c>
      <c r="B172" t="inlineStr">
        <is>
          <t>PRESTÍGIO Dark</t>
        </is>
      </c>
      <c r="C172" t="inlineStr">
        <is>
          <t>Chocolate</t>
        </is>
      </c>
      <c r="D172" t="inlineStr">
        <is>
          <t>Amazon</t>
        </is>
      </c>
      <c r="E172" s="18" t="n">
        <v>92</v>
      </c>
      <c r="F172" s="19" t="n">
        <v>67</v>
      </c>
    </row>
    <row r="173">
      <c r="A173" s="17" t="inlineStr">
        <is>
          <t>https://link.amazon/B0cknpodS</t>
        </is>
      </c>
      <c r="B173" t="inlineStr">
        <is>
          <t>Snickers Branco</t>
        </is>
      </c>
      <c r="C173" t="inlineStr">
        <is>
          <t>Chocolate</t>
        </is>
      </c>
      <c r="D173" t="inlineStr">
        <is>
          <t>Amazon</t>
        </is>
      </c>
      <c r="E173" s="18" t="n">
        <v>75</v>
      </c>
      <c r="F173" s="19" t="n">
        <v>65</v>
      </c>
    </row>
    <row r="174">
      <c r="A174" s="17" t="inlineStr">
        <is>
          <t>https://link.amazon/B0cP7C30O</t>
        </is>
      </c>
      <c r="B174" t="inlineStr">
        <is>
          <t>Snickers Dark</t>
        </is>
      </c>
      <c r="C174" t="inlineStr">
        <is>
          <t>Chocolate</t>
        </is>
      </c>
      <c r="D174" t="inlineStr">
        <is>
          <t>Amazon</t>
        </is>
      </c>
      <c r="E174" s="18" t="n">
        <v>92</v>
      </c>
      <c r="F174" s="19" t="n">
        <v>67</v>
      </c>
    </row>
    <row r="175">
      <c r="A175" s="17" t="inlineStr">
        <is>
          <t>https://meli.la/1sGXbWq</t>
        </is>
      </c>
      <c r="B175" t="inlineStr">
        <is>
          <t>Snickers Dark 40g</t>
        </is>
      </c>
      <c r="C175" t="inlineStr">
        <is>
          <t>Chocolate</t>
        </is>
      </c>
      <c r="D175" t="inlineStr">
        <is>
          <t>Mercado Livre</t>
        </is>
      </c>
      <c r="E175" s="18" t="n">
        <v>63</v>
      </c>
      <c r="F175" s="19" t="n">
        <v>65</v>
      </c>
    </row>
    <row r="176">
      <c r="A176" s="17" t="inlineStr">
        <is>
          <t>https://link.amazon/B05kUDqTx</t>
        </is>
      </c>
      <c r="B176" t="inlineStr">
        <is>
          <t>Snickers Maracuja</t>
        </is>
      </c>
      <c r="C176" t="inlineStr">
        <is>
          <t>Chocolate</t>
        </is>
      </c>
      <c r="D176" t="inlineStr">
        <is>
          <t>Amazon</t>
        </is>
      </c>
      <c r="E176" s="18" t="n">
        <v>71.09999999999999</v>
      </c>
      <c r="F176" s="19" t="n">
        <v>67</v>
      </c>
    </row>
    <row r="177">
      <c r="A177" s="17" t="inlineStr">
        <is>
          <t>https://link.amazon/B0emQH8q1</t>
        </is>
      </c>
      <c r="B177" t="inlineStr">
        <is>
          <t>Snickers Morango</t>
        </is>
      </c>
      <c r="C177" t="inlineStr">
        <is>
          <t>Chocolate</t>
        </is>
      </c>
      <c r="D177" t="inlineStr">
        <is>
          <t>Amazon</t>
        </is>
      </c>
      <c r="E177" s="18" t="n">
        <v>87.98</v>
      </c>
      <c r="F177" s="19" t="n">
        <v>67</v>
      </c>
    </row>
    <row r="178">
      <c r="A178" s="17" t="inlineStr">
        <is>
          <t>https://link.amazon/B025aLlDG</t>
        </is>
      </c>
      <c r="B178" t="inlineStr">
        <is>
          <t>Snickers Original</t>
        </is>
      </c>
      <c r="C178" t="inlineStr">
        <is>
          <t>Chocolate</t>
        </is>
      </c>
      <c r="D178" t="inlineStr">
        <is>
          <t>Amazon</t>
        </is>
      </c>
      <c r="E178" s="18" t="n">
        <v>77.98999999999999</v>
      </c>
      <c r="F178" s="19" t="n">
        <v>65</v>
      </c>
    </row>
    <row r="179">
      <c r="A179" s="17" t="inlineStr">
        <is>
          <t>https://meli.la/24Gyuww</t>
        </is>
      </c>
      <c r="B179" t="inlineStr">
        <is>
          <t>Snickers Original 40g</t>
        </is>
      </c>
      <c r="C179" t="inlineStr">
        <is>
          <t>Chocolate</t>
        </is>
      </c>
      <c r="D179" t="inlineStr">
        <is>
          <t>Mercado Livre</t>
        </is>
      </c>
      <c r="E179" s="18" t="n">
        <v>63</v>
      </c>
      <c r="F179" s="19" t="n">
        <v>65</v>
      </c>
    </row>
    <row r="180">
      <c r="A180" s="17" t="inlineStr">
        <is>
          <t>https://link.amazon/B01xUqNC4</t>
        </is>
      </c>
      <c r="B180" t="inlineStr">
        <is>
          <t>Stick Wafer Ouro Branco</t>
        </is>
      </c>
      <c r="C180" t="inlineStr">
        <is>
          <t>Chocolate</t>
        </is>
      </c>
      <c r="D180" t="inlineStr">
        <is>
          <t>Amazon</t>
        </is>
      </c>
      <c r="E180" s="18" t="n">
        <v>29</v>
      </c>
      <c r="F180" s="19" t="n">
        <v>29</v>
      </c>
    </row>
    <row r="181">
      <c r="A181" s="17" t="inlineStr">
        <is>
          <t>https://link.amazon/B0aEs2P1X</t>
        </is>
      </c>
      <c r="B181" t="inlineStr">
        <is>
          <t>Stick Wafer Sonho de Valsa</t>
        </is>
      </c>
      <c r="C181" t="inlineStr">
        <is>
          <t>Chocolate</t>
        </is>
      </c>
      <c r="D181" t="inlineStr">
        <is>
          <t>Amazon</t>
        </is>
      </c>
      <c r="E181" s="18" t="n">
        <v>29.69</v>
      </c>
      <c r="F181" s="19" t="n">
        <v>29</v>
      </c>
    </row>
    <row r="182">
      <c r="A182" s="17" t="inlineStr">
        <is>
          <t>https://link.amazon/B05fkgMyW</t>
        </is>
      </c>
      <c r="B182" t="inlineStr">
        <is>
          <t>Trento Ao Leite 29g</t>
        </is>
      </c>
      <c r="C182" t="inlineStr">
        <is>
          <t>Chocolate</t>
        </is>
      </c>
      <c r="D182" t="inlineStr">
        <is>
          <t>Amazon</t>
        </is>
      </c>
      <c r="E182" s="18" t="n">
        <v>33.05</v>
      </c>
      <c r="F182" s="19" t="n">
        <v>38</v>
      </c>
    </row>
    <row r="183">
      <c r="A183" s="17" t="inlineStr">
        <is>
          <t>https://link.amazon/B0hFdjPIV</t>
        </is>
      </c>
      <c r="B183" t="inlineStr">
        <is>
          <t>Trento Avelã 29g</t>
        </is>
      </c>
      <c r="C183" t="inlineStr">
        <is>
          <t>Chocolate</t>
        </is>
      </c>
      <c r="D183" t="inlineStr">
        <is>
          <t>Amazon</t>
        </is>
      </c>
      <c r="E183" s="18" t="n">
        <v>43.32</v>
      </c>
      <c r="F183" s="19" t="n">
        <v>38</v>
      </c>
    </row>
    <row r="184">
      <c r="A184" s="17" t="inlineStr">
        <is>
          <t>https://link.amazon/B07XwC0e3</t>
        </is>
      </c>
      <c r="B184" t="inlineStr">
        <is>
          <t>Trento branco dark</t>
        </is>
      </c>
      <c r="C184" t="inlineStr">
        <is>
          <t>Chocolate</t>
        </is>
      </c>
      <c r="D184" t="inlineStr">
        <is>
          <t>Amazon</t>
        </is>
      </c>
      <c r="E184" s="18" t="n">
        <v>38.52</v>
      </c>
      <c r="F184" s="19" t="n">
        <v>38</v>
      </c>
    </row>
    <row r="185">
      <c r="A185" s="17" t="inlineStr">
        <is>
          <t>https://meli.la/2GJQhxR</t>
        </is>
      </c>
      <c r="B185" t="inlineStr">
        <is>
          <t>Twix 15g</t>
        </is>
      </c>
      <c r="C185" t="inlineStr">
        <is>
          <t>Chocolate</t>
        </is>
      </c>
      <c r="D185" t="inlineStr">
        <is>
          <t>Mercado Livre</t>
        </is>
      </c>
      <c r="E185" s="18" t="n">
        <v>38</v>
      </c>
      <c r="F185" s="19" t="n">
        <v>38</v>
      </c>
    </row>
    <row r="186">
      <c r="A186" s="17" t="inlineStr">
        <is>
          <t>https://link.amazon/B0cNcpEhd</t>
        </is>
      </c>
      <c r="B186" t="inlineStr">
        <is>
          <t>Twix Original 15g 30 und</t>
        </is>
      </c>
      <c r="C186" t="inlineStr">
        <is>
          <t>Chocolate</t>
        </is>
      </c>
      <c r="D186" t="inlineStr">
        <is>
          <t>Amazon</t>
        </is>
      </c>
      <c r="E186" s="18" t="n">
        <v>37.71</v>
      </c>
      <c r="F186" s="19" t="n">
        <v>38</v>
      </c>
    </row>
    <row r="187">
      <c r="A187" s="17" t="inlineStr">
        <is>
          <t>https://meli.la/1zpTfBQ</t>
        </is>
      </c>
      <c r="B187" t="inlineStr">
        <is>
          <t>Twix Triplo Chocolate 40g</t>
        </is>
      </c>
      <c r="C187" t="inlineStr">
        <is>
          <t>Chocolate</t>
        </is>
      </c>
      <c r="D187" t="inlineStr">
        <is>
          <t>Mercado Livre</t>
        </is>
      </c>
      <c r="E187" s="18" t="n">
        <v>70</v>
      </c>
      <c r="F187" s="19" t="n">
        <v>65</v>
      </c>
    </row>
    <row r="188">
      <c r="A188" s="17" t="inlineStr">
        <is>
          <t>https://link.amazon/B0h62PJu8</t>
        </is>
      </c>
      <c r="B188" t="inlineStr">
        <is>
          <t>YoPRO Sabor Chocolate</t>
        </is>
      </c>
      <c r="C188" t="inlineStr">
        <is>
          <t>Chocolate</t>
        </is>
      </c>
      <c r="D188" t="inlineStr">
        <is>
          <t>Amazon</t>
        </is>
      </c>
      <c r="E188" s="18" t="n">
        <v>81</v>
      </c>
      <c r="F188" s="19" t="n">
        <v>75</v>
      </c>
    </row>
    <row r="189">
      <c r="A189" s="17" t="inlineStr">
        <is>
          <t>https://link.amazon/B06WnvgKx</t>
        </is>
      </c>
      <c r="B189" t="inlineStr">
        <is>
          <t>YoPRO Sabor Morango</t>
        </is>
      </c>
      <c r="C189" t="inlineStr">
        <is>
          <t>Chocolate</t>
        </is>
      </c>
      <c r="D189" t="inlineStr">
        <is>
          <t>Amazon</t>
        </is>
      </c>
      <c r="E189" s="18" t="n">
        <v>88.2</v>
      </c>
      <c r="F189" s="19" t="n">
        <v>75</v>
      </c>
    </row>
    <row r="190">
      <c r="A190" s="17" t="inlineStr">
        <is>
          <t>https://link.amazon/B06kQUI9k</t>
        </is>
      </c>
      <c r="B190" t="inlineStr">
        <is>
          <t>Baly Original</t>
        </is>
      </c>
      <c r="C190" t="inlineStr">
        <is>
          <t>Energetico</t>
        </is>
      </c>
      <c r="D190" t="inlineStr">
        <is>
          <t>Amazon</t>
        </is>
      </c>
      <c r="E190" s="18" t="n">
        <v>43.6</v>
      </c>
      <c r="F190" s="19" t="n">
        <v>41</v>
      </c>
    </row>
    <row r="191">
      <c r="A191" s="17" t="inlineStr">
        <is>
          <t>https://link.amazon/B0hlBAtqZ</t>
        </is>
      </c>
      <c r="B191" t="inlineStr">
        <is>
          <t>Baly Original Zero</t>
        </is>
      </c>
      <c r="C191" t="inlineStr">
        <is>
          <t>Energetico</t>
        </is>
      </c>
      <c r="D191" t="inlineStr">
        <is>
          <t>Amazon</t>
        </is>
      </c>
      <c r="E191" s="18" t="n">
        <v>51.2</v>
      </c>
      <c r="F191" s="19" t="n">
        <v>41</v>
      </c>
    </row>
    <row r="192">
      <c r="A192" s="17" t="inlineStr">
        <is>
          <t>https://link.amazon/B0a5CriQ2</t>
        </is>
      </c>
      <c r="B192" t="inlineStr">
        <is>
          <t>Baly Tadala</t>
        </is>
      </c>
      <c r="C192" t="inlineStr">
        <is>
          <t>Energetico</t>
        </is>
      </c>
      <c r="D192" t="inlineStr">
        <is>
          <t>Amazon</t>
        </is>
      </c>
      <c r="E192" s="18" t="n">
        <v>52.24</v>
      </c>
      <c r="F192" s="19" t="n">
        <v>41</v>
      </c>
    </row>
    <row r="193">
      <c r="A193" s="17" t="inlineStr">
        <is>
          <t>https://link.amazon/B0giVzabj</t>
        </is>
      </c>
      <c r="B193" t="inlineStr">
        <is>
          <t>monster absolut zero</t>
        </is>
      </c>
      <c r="C193" t="inlineStr">
        <is>
          <t>Energetico</t>
        </is>
      </c>
      <c r="D193" t="inlineStr">
        <is>
          <t>Amazon</t>
        </is>
      </c>
      <c r="E193" s="18" t="n">
        <v>50</v>
      </c>
      <c r="F193" s="19" t="n">
        <v>55</v>
      </c>
    </row>
    <row r="194">
      <c r="A194" s="17" t="inlineStr">
        <is>
          <t>https://link.amazon/B09ok8Vdw</t>
        </is>
      </c>
      <c r="B194" t="inlineStr">
        <is>
          <t>monster branco</t>
        </is>
      </c>
      <c r="C194" t="inlineStr">
        <is>
          <t>Energetico</t>
        </is>
      </c>
      <c r="D194" t="inlineStr">
        <is>
          <t>Amazon</t>
        </is>
      </c>
      <c r="E194" s="18" t="n">
        <v>50</v>
      </c>
      <c r="F194" s="19" t="n">
        <v>55</v>
      </c>
    </row>
    <row r="195">
      <c r="A195" s="17" t="inlineStr">
        <is>
          <t>https://link.amazon/B0duBkKvK</t>
        </is>
      </c>
      <c r="B195" t="inlineStr">
        <is>
          <t>monster kaohtic</t>
        </is>
      </c>
      <c r="C195" t="inlineStr">
        <is>
          <t>Energetico</t>
        </is>
      </c>
      <c r="D195" t="inlineStr">
        <is>
          <t>Amazon</t>
        </is>
      </c>
      <c r="E195" s="18" t="n">
        <v>56.65</v>
      </c>
      <c r="F195" s="19" t="n">
        <v>57</v>
      </c>
    </row>
    <row r="196">
      <c r="A196" s="17" t="inlineStr">
        <is>
          <t>https://link.amazon/B0ijhEpbX</t>
        </is>
      </c>
      <c r="B196" t="inlineStr">
        <is>
          <t>monster mango loco</t>
        </is>
      </c>
      <c r="C196" t="inlineStr">
        <is>
          <t>Energetico</t>
        </is>
      </c>
      <c r="D196" t="inlineStr">
        <is>
          <t>Amazon</t>
        </is>
      </c>
      <c r="E196" s="18" t="n">
        <v>51.01</v>
      </c>
      <c r="F196" s="19" t="n">
        <v>56</v>
      </c>
    </row>
    <row r="197">
      <c r="A197" s="17" t="inlineStr">
        <is>
          <t>https://link.amazon/B0i5zAJgi</t>
        </is>
      </c>
      <c r="B197" t="inlineStr">
        <is>
          <t>monster mango loco zero</t>
        </is>
      </c>
      <c r="C197" t="inlineStr">
        <is>
          <t>Energetico</t>
        </is>
      </c>
      <c r="D197" t="inlineStr">
        <is>
          <t>Amazon</t>
        </is>
      </c>
      <c r="E197" s="18" t="n">
        <v>52</v>
      </c>
      <c r="F197" s="19" t="n">
        <v>55</v>
      </c>
    </row>
    <row r="198">
      <c r="A198" s="17" t="inlineStr">
        <is>
          <t>https://link.amazon/B0iuIyQZH</t>
        </is>
      </c>
      <c r="B198" t="inlineStr">
        <is>
          <t>monster melancia</t>
        </is>
      </c>
      <c r="C198" t="inlineStr">
        <is>
          <t>Energetico</t>
        </is>
      </c>
      <c r="D198" t="inlineStr">
        <is>
          <t>Amazon</t>
        </is>
      </c>
      <c r="E198" s="18" t="n">
        <v>45.85</v>
      </c>
      <c r="F198" s="19" t="n">
        <v>54</v>
      </c>
    </row>
    <row r="199">
      <c r="A199" s="17" t="inlineStr">
        <is>
          <t>https://link.amazon/B0bE38e5K</t>
        </is>
      </c>
      <c r="B199" t="inlineStr">
        <is>
          <t>monster normal</t>
        </is>
      </c>
      <c r="C199" t="inlineStr">
        <is>
          <t>Energetico</t>
        </is>
      </c>
      <c r="D199" t="inlineStr">
        <is>
          <t>Amazon</t>
        </is>
      </c>
      <c r="E199" s="18" t="n">
        <v>52</v>
      </c>
      <c r="F199" s="19" t="n">
        <v>55</v>
      </c>
    </row>
    <row r="200">
      <c r="A200" s="17" t="inlineStr">
        <is>
          <t>https://link.amazon/B09OexNx1</t>
        </is>
      </c>
      <c r="B200" t="inlineStr">
        <is>
          <t>monster punch</t>
        </is>
      </c>
      <c r="C200" t="inlineStr">
        <is>
          <t>Energetico</t>
        </is>
      </c>
      <c r="D200" t="inlineStr">
        <is>
          <t>Amazon</t>
        </is>
      </c>
      <c r="E200" s="18" t="n">
        <v>56.65</v>
      </c>
      <c r="F200" s="19" t="n">
        <v>57</v>
      </c>
    </row>
    <row r="201">
      <c r="A201" s="17" t="inlineStr">
        <is>
          <t>https://link.amazon/B0aWlxYfO</t>
        </is>
      </c>
      <c r="B201" t="inlineStr">
        <is>
          <t>monster strawberry</t>
        </is>
      </c>
      <c r="C201" t="inlineStr">
        <is>
          <t>Energetico</t>
        </is>
      </c>
      <c r="D201" t="inlineStr">
        <is>
          <t>Amazon</t>
        </is>
      </c>
      <c r="E201" s="18" t="n">
        <v>78</v>
      </c>
      <c r="F201" s="19" t="n">
        <v>60</v>
      </c>
    </row>
    <row r="202">
      <c r="A202" s="17" t="inlineStr">
        <is>
          <t>https://link.amazon/B0bjcvHFC</t>
        </is>
      </c>
      <c r="B202" t="inlineStr">
        <is>
          <t>monster tradicional zero</t>
        </is>
      </c>
      <c r="C202" t="inlineStr">
        <is>
          <t>Energetico</t>
        </is>
      </c>
      <c r="D202" t="inlineStr">
        <is>
          <t>Amazon</t>
        </is>
      </c>
      <c r="E202" s="18" t="n">
        <v>52.19</v>
      </c>
      <c r="F202" s="19" t="n">
        <v>56</v>
      </c>
    </row>
    <row r="203">
      <c r="A203" s="17" t="inlineStr">
        <is>
          <t>https://link.amazon/B09HSkMMl</t>
        </is>
      </c>
      <c r="B203" t="inlineStr">
        <is>
          <t>monster ultravioleta</t>
        </is>
      </c>
      <c r="C203" t="inlineStr">
        <is>
          <t>Energetico</t>
        </is>
      </c>
      <c r="D203" t="inlineStr">
        <is>
          <t>Amazon</t>
        </is>
      </c>
      <c r="E203" s="18" t="n">
        <v>49</v>
      </c>
      <c r="F203" s="19" t="n">
        <v>54</v>
      </c>
    </row>
    <row r="204">
      <c r="A204" s="17" t="inlineStr">
        <is>
          <t>https://meli.la/1BdRX9c</t>
        </is>
      </c>
      <c r="B204" t="inlineStr">
        <is>
          <t>PROHIBIDO Chiclete</t>
        </is>
      </c>
      <c r="C204" t="inlineStr">
        <is>
          <t>Energetico</t>
        </is>
      </c>
      <c r="D204" t="inlineStr">
        <is>
          <t>Mercado Livre</t>
        </is>
      </c>
      <c r="E204" s="18" t="n">
        <v>70</v>
      </c>
      <c r="F204" s="19" t="n">
        <v>55</v>
      </c>
    </row>
    <row r="205">
      <c r="A205" s="17" t="inlineStr">
        <is>
          <t>https://meli.la/1wLuC3H</t>
        </is>
      </c>
      <c r="B205" t="inlineStr">
        <is>
          <t>PROHIBIDO Citrus</t>
        </is>
      </c>
      <c r="C205" t="inlineStr">
        <is>
          <t>Energetico</t>
        </is>
      </c>
      <c r="D205" t="inlineStr">
        <is>
          <t>Mercado Livre</t>
        </is>
      </c>
      <c r="E205" s="18" t="n">
        <v>74</v>
      </c>
      <c r="F205" s="19" t="n">
        <v>55</v>
      </c>
    </row>
    <row r="206">
      <c r="A206" s="17" t="inlineStr">
        <is>
          <t>https://meli.la/1dsi2jg</t>
        </is>
      </c>
      <c r="B206" t="inlineStr">
        <is>
          <t>PROHIBIDO Fruit Punch</t>
        </is>
      </c>
      <c r="C206" t="inlineStr">
        <is>
          <t>Energetico</t>
        </is>
      </c>
      <c r="D206" t="inlineStr">
        <is>
          <t>Mercado Livre</t>
        </is>
      </c>
      <c r="E206" s="18" t="n">
        <v>70</v>
      </c>
      <c r="F206" s="19" t="n">
        <v>55</v>
      </c>
    </row>
    <row r="207">
      <c r="A207" s="17" t="inlineStr">
        <is>
          <t>https://meli.la/2aQXqrC</t>
        </is>
      </c>
      <c r="B207" t="inlineStr">
        <is>
          <t>PROHIBIDO Morango</t>
        </is>
      </c>
      <c r="C207" t="inlineStr">
        <is>
          <t>Energetico</t>
        </is>
      </c>
      <c r="D207" t="inlineStr">
        <is>
          <t>Mercado Livre</t>
        </is>
      </c>
      <c r="E207" s="18" t="n">
        <v>69.98999999999999</v>
      </c>
      <c r="F207" s="19" t="n">
        <v>55</v>
      </c>
    </row>
    <row r="208">
      <c r="A208" s="17" t="inlineStr">
        <is>
          <t>https://link.amazon/B00Sdjh4G</t>
        </is>
      </c>
      <c r="B208" t="inlineStr">
        <is>
          <t>protein abacaxi ortela</t>
        </is>
      </c>
      <c r="C208" t="inlineStr">
        <is>
          <t>Energetico</t>
        </is>
      </c>
      <c r="D208" t="inlineStr">
        <is>
          <t>Amazon</t>
        </is>
      </c>
      <c r="E208" s="18" t="n">
        <v>49</v>
      </c>
      <c r="F208" s="19" t="n">
        <v>45</v>
      </c>
    </row>
    <row r="209">
      <c r="A209" s="17" t="inlineStr">
        <is>
          <t>https://link.amazon/B0fO2Vo2r</t>
        </is>
      </c>
      <c r="B209" t="inlineStr">
        <is>
          <t>protein franboesa</t>
        </is>
      </c>
      <c r="C209" t="inlineStr">
        <is>
          <t>Energetico</t>
        </is>
      </c>
      <c r="D209" t="inlineStr">
        <is>
          <t>Amazon</t>
        </is>
      </c>
      <c r="E209" s="18" t="n">
        <v>49</v>
      </c>
      <c r="F209" s="19" t="n">
        <v>45</v>
      </c>
    </row>
    <row r="210">
      <c r="A210" s="17" t="inlineStr">
        <is>
          <t>https://link.amazon/B0iXoLCPE</t>
        </is>
      </c>
      <c r="B210" t="inlineStr">
        <is>
          <t>protein pessego e maracuja</t>
        </is>
      </c>
      <c r="C210" t="inlineStr">
        <is>
          <t>Energetico</t>
        </is>
      </c>
      <c r="D210" t="inlineStr">
        <is>
          <t>Amazon</t>
        </is>
      </c>
      <c r="E210" s="18" t="n">
        <v>49</v>
      </c>
      <c r="F210" s="19" t="n">
        <v>45</v>
      </c>
    </row>
    <row r="211">
      <c r="A211" s="17" t="inlineStr">
        <is>
          <t>https://meli.la/1bQd7ee</t>
        </is>
      </c>
      <c r="B211" t="inlineStr">
        <is>
          <t>Pré Treino Panic Morango</t>
        </is>
      </c>
      <c r="C211" t="inlineStr">
        <is>
          <t>Energetico</t>
        </is>
      </c>
      <c r="D211" t="inlineStr">
        <is>
          <t>Mercado Livre</t>
        </is>
      </c>
      <c r="E211" s="18" t="n">
        <v>69.90000000000001</v>
      </c>
      <c r="F211" s="19" t="n">
        <v>55</v>
      </c>
    </row>
    <row r="212">
      <c r="A212" s="17" t="inlineStr">
        <is>
          <t>https://link.amazon/B02mBFPaK</t>
        </is>
      </c>
      <c r="B212" t="inlineStr">
        <is>
          <t>rdbull rosa nectarina 24 latas</t>
        </is>
      </c>
      <c r="C212" t="inlineStr">
        <is>
          <t>Energetico</t>
        </is>
      </c>
      <c r="D212" t="inlineStr">
        <is>
          <t>Amazon</t>
        </is>
      </c>
      <c r="E212" s="18" t="n">
        <v>179.06</v>
      </c>
      <c r="F212" s="19" t="n">
        <v>180</v>
      </c>
    </row>
    <row r="213">
      <c r="A213" s="17" t="inlineStr">
        <is>
          <t>https://link.amazon/B0971jNbP</t>
        </is>
      </c>
      <c r="B213" t="inlineStr">
        <is>
          <t>redbull amarelo</t>
        </is>
      </c>
      <c r="C213" t="inlineStr">
        <is>
          <t>Energetico</t>
        </is>
      </c>
      <c r="D213" t="inlineStr">
        <is>
          <t>Amazon</t>
        </is>
      </c>
      <c r="E213" s="18" t="n">
        <v>31.69</v>
      </c>
      <c r="F213" s="19" t="n">
        <v>29</v>
      </c>
    </row>
    <row r="214">
      <c r="A214" s="17" t="inlineStr">
        <is>
          <t>https://link.amazon/B00hcVEq7</t>
        </is>
      </c>
      <c r="B214" t="inlineStr">
        <is>
          <t>redbull amarelo 24 latas</t>
        </is>
      </c>
      <c r="C214" t="inlineStr">
        <is>
          <t>Energetico</t>
        </is>
      </c>
      <c r="D214" t="inlineStr">
        <is>
          <t>Amazon</t>
        </is>
      </c>
      <c r="E214" s="18" t="n">
        <v>184.71</v>
      </c>
      <c r="F214" s="19" t="n">
        <v>186</v>
      </c>
    </row>
    <row r="215">
      <c r="A215" s="17" t="inlineStr">
        <is>
          <t>https://link.amazon/B082qEq6G</t>
        </is>
      </c>
      <c r="B215" t="inlineStr">
        <is>
          <t>redbull amora 24 latas</t>
        </is>
      </c>
      <c r="C215" t="inlineStr">
        <is>
          <t>Energetico</t>
        </is>
      </c>
      <c r="D215" t="inlineStr">
        <is>
          <t>Amazon</t>
        </is>
      </c>
      <c r="E215" s="18" t="n">
        <v>198.96</v>
      </c>
      <c r="F215" s="19" t="n">
        <v>211</v>
      </c>
    </row>
    <row r="216">
      <c r="A216" s="17" t="inlineStr">
        <is>
          <t>https://link.amazon/B032EDRQw</t>
        </is>
      </c>
      <c r="B216" t="inlineStr">
        <is>
          <t>redbull azul</t>
        </is>
      </c>
      <c r="C216" t="inlineStr">
        <is>
          <t>Energetico</t>
        </is>
      </c>
      <c r="D216" t="inlineStr">
        <is>
          <t>Amazon</t>
        </is>
      </c>
      <c r="E216" s="18" t="n">
        <v>32</v>
      </c>
      <c r="F216" s="19" t="n">
        <v>29</v>
      </c>
    </row>
    <row r="217">
      <c r="A217" s="17" t="inlineStr">
        <is>
          <t>https://link.amazon/B0gMtP4tN</t>
        </is>
      </c>
      <c r="B217" t="inlineStr">
        <is>
          <t>redbull cereja azul 24 latas</t>
        </is>
      </c>
      <c r="C217" t="inlineStr">
        <is>
          <t>Energetico</t>
        </is>
      </c>
      <c r="D217" t="inlineStr">
        <is>
          <t>Amazon</t>
        </is>
      </c>
      <c r="E217" s="18" t="n">
        <v>194</v>
      </c>
      <c r="F217" s="19" t="n">
        <v>194</v>
      </c>
    </row>
    <row r="218">
      <c r="A218" s="17" t="inlineStr">
        <is>
          <t>https://link.amazon/B0gNm8NYE</t>
        </is>
      </c>
      <c r="B218" t="inlineStr">
        <is>
          <t>redbull ice</t>
        </is>
      </c>
      <c r="C218" t="inlineStr">
        <is>
          <t>Energetico</t>
        </is>
      </c>
      <c r="D218" t="inlineStr">
        <is>
          <t>Amazon</t>
        </is>
      </c>
      <c r="E218" s="18" t="n">
        <v>35</v>
      </c>
      <c r="F218" s="19" t="n">
        <v>29</v>
      </c>
    </row>
    <row r="219">
      <c r="A219" s="17" t="inlineStr">
        <is>
          <t>https://link.amazon/B0iouT8lv</t>
        </is>
      </c>
      <c r="B219" t="inlineStr">
        <is>
          <t>redbull ice 24 latas</t>
        </is>
      </c>
      <c r="C219" t="inlineStr">
        <is>
          <t>Energetico</t>
        </is>
      </c>
      <c r="D219" t="inlineStr">
        <is>
          <t>Amazon</t>
        </is>
      </c>
      <c r="E219" s="18" t="n">
        <v>189.05</v>
      </c>
      <c r="F219" s="19" t="n">
        <v>211</v>
      </c>
    </row>
    <row r="220">
      <c r="A220" s="17" t="inlineStr">
        <is>
          <t>https://link.amazon/B06521IiW</t>
        </is>
      </c>
      <c r="B220" t="inlineStr">
        <is>
          <t>redbull laranja</t>
        </is>
      </c>
      <c r="C220" t="inlineStr">
        <is>
          <t>Energetico</t>
        </is>
      </c>
      <c r="D220" t="inlineStr">
        <is>
          <t>Amazon</t>
        </is>
      </c>
      <c r="E220" s="18" t="n">
        <v>28.05</v>
      </c>
      <c r="F220" s="19" t="n">
        <v>29</v>
      </c>
    </row>
    <row r="221">
      <c r="A221" s="17" t="inlineStr">
        <is>
          <t>https://link.amazon/B0hn9DgF8</t>
        </is>
      </c>
      <c r="B221" t="inlineStr">
        <is>
          <t>redbull maça 24 latas</t>
        </is>
      </c>
      <c r="C221" t="inlineStr">
        <is>
          <t>Energetico</t>
        </is>
      </c>
      <c r="D221" t="inlineStr">
        <is>
          <t>Amazon</t>
        </is>
      </c>
      <c r="E221" s="18" t="n">
        <v>190</v>
      </c>
      <c r="F221" s="19" t="n">
        <v>190</v>
      </c>
    </row>
    <row r="222">
      <c r="A222" s="17" t="inlineStr">
        <is>
          <t>https://link.amazon/B0cr0nHrN</t>
        </is>
      </c>
      <c r="B222" t="inlineStr">
        <is>
          <t>redbull normal 4 latas</t>
        </is>
      </c>
      <c r="C222" t="inlineStr">
        <is>
          <t>Energetico</t>
        </is>
      </c>
      <c r="D222" t="inlineStr">
        <is>
          <t>Amazon</t>
        </is>
      </c>
      <c r="E222" s="18" t="n">
        <v>29</v>
      </c>
      <c r="F222" s="19" t="n">
        <v>29</v>
      </c>
    </row>
    <row r="223">
      <c r="A223" s="17" t="inlineStr">
        <is>
          <t>https://link.amazon/B04wD0tDn</t>
        </is>
      </c>
      <c r="B223" t="inlineStr">
        <is>
          <t>redbull original 24 latas</t>
        </is>
      </c>
      <c r="C223" t="inlineStr">
        <is>
          <t>Energetico</t>
        </is>
      </c>
      <c r="D223" t="inlineStr">
        <is>
          <t>Amazon</t>
        </is>
      </c>
      <c r="E223" s="18" t="n">
        <v>187</v>
      </c>
      <c r="F223" s="19" t="n">
        <v>187</v>
      </c>
    </row>
    <row r="224">
      <c r="A224" s="17" t="inlineStr">
        <is>
          <t>https://link.amazon/B09N549YP</t>
        </is>
      </c>
      <c r="B224" t="inlineStr">
        <is>
          <t>redbull rosa</t>
        </is>
      </c>
      <c r="C224" t="inlineStr">
        <is>
          <t>Energetico</t>
        </is>
      </c>
      <c r="D224" t="inlineStr">
        <is>
          <t>Amazon</t>
        </is>
      </c>
      <c r="E224" s="18" t="n">
        <v>34</v>
      </c>
      <c r="F224" s="19" t="n">
        <v>29</v>
      </c>
    </row>
    <row r="225">
      <c r="A225" s="17" t="inlineStr">
        <is>
          <t>https://link.amazon/B050o4sc7</t>
        </is>
      </c>
      <c r="B225" t="inlineStr">
        <is>
          <t>redbull roxo 24 latas</t>
        </is>
      </c>
      <c r="C225" t="inlineStr">
        <is>
          <t>Energetico</t>
        </is>
      </c>
      <c r="D225" t="inlineStr">
        <is>
          <t>Amazon</t>
        </is>
      </c>
      <c r="E225" s="18" t="n">
        <v>176</v>
      </c>
      <c r="F225" s="19" t="n">
        <v>176</v>
      </c>
    </row>
    <row r="226">
      <c r="A226" s="17" t="inlineStr">
        <is>
          <t>https://link.amazon/B0gruHHrW</t>
        </is>
      </c>
      <c r="B226" t="inlineStr">
        <is>
          <t>redbull sugarfree 24 latas</t>
        </is>
      </c>
      <c r="C226" t="inlineStr">
        <is>
          <t>Energetico</t>
        </is>
      </c>
      <c r="D226" t="inlineStr">
        <is>
          <t>Amazon</t>
        </is>
      </c>
      <c r="E226" s="18" t="n">
        <v>182.9</v>
      </c>
      <c r="F226" s="19" t="n">
        <v>199</v>
      </c>
    </row>
    <row r="227">
      <c r="A227" s="17" t="inlineStr">
        <is>
          <t>https://link.amazon/B09cl0H0a</t>
        </is>
      </c>
      <c r="B227" t="inlineStr">
        <is>
          <t>redbull sugarfree 4 latas</t>
        </is>
      </c>
      <c r="C227" t="inlineStr">
        <is>
          <t>Energetico</t>
        </is>
      </c>
      <c r="D227" t="inlineStr">
        <is>
          <t>Amazon</t>
        </is>
      </c>
      <c r="E227" s="18" t="n">
        <v>30.92</v>
      </c>
      <c r="F227" s="19" t="n">
        <v>29</v>
      </c>
    </row>
    <row r="228">
      <c r="A228" s="17" t="inlineStr">
        <is>
          <t>https://link.amazon/B0aVEcF6N</t>
        </is>
      </c>
      <c r="B228" t="inlineStr">
        <is>
          <t>redbull verde</t>
        </is>
      </c>
      <c r="C228" t="inlineStr">
        <is>
          <t>Energetico</t>
        </is>
      </c>
      <c r="D228" t="inlineStr">
        <is>
          <t>Amazon</t>
        </is>
      </c>
      <c r="E228" s="18" t="n">
        <v>28.5</v>
      </c>
      <c r="F228" s="19" t="n">
        <v>29</v>
      </c>
    </row>
    <row r="229">
      <c r="A229" s="17" t="inlineStr">
        <is>
          <t>https://link.amazon/B02vqCUZZ</t>
        </is>
      </c>
      <c r="B229" t="inlineStr">
        <is>
          <t>redbull verde 24 latas</t>
        </is>
      </c>
      <c r="C229" t="inlineStr">
        <is>
          <t>Energetico</t>
        </is>
      </c>
      <c r="D229" t="inlineStr">
        <is>
          <t>Amazon</t>
        </is>
      </c>
      <c r="E229" s="18" t="n">
        <v>198.96</v>
      </c>
      <c r="F229" s="19" t="n">
        <v>199</v>
      </c>
    </row>
    <row r="230">
      <c r="A230" s="17" t="inlineStr">
        <is>
          <t>https://link.amazon/B0cNjQQC4</t>
        </is>
      </c>
      <c r="B230" t="inlineStr">
        <is>
          <t>redbull vermelho</t>
        </is>
      </c>
      <c r="C230" t="inlineStr">
        <is>
          <t>Energetico</t>
        </is>
      </c>
      <c r="D230" t="inlineStr">
        <is>
          <t>Amazon</t>
        </is>
      </c>
      <c r="E230" s="18" t="n">
        <v>31</v>
      </c>
      <c r="F230" s="19" t="n">
        <v>29</v>
      </c>
    </row>
    <row r="231">
      <c r="A231" s="17" t="inlineStr">
        <is>
          <t>https://link.amazon/B0gN0unMG</t>
        </is>
      </c>
      <c r="B231" t="inlineStr">
        <is>
          <t>redbull vermelho 24 latas</t>
        </is>
      </c>
      <c r="C231" t="inlineStr">
        <is>
          <t>Energetico</t>
        </is>
      </c>
      <c r="D231" t="inlineStr">
        <is>
          <t>Amazon</t>
        </is>
      </c>
      <c r="E231" s="18" t="n">
        <v>168.26</v>
      </c>
      <c r="F231" s="19" t="n">
        <v>169</v>
      </c>
    </row>
    <row r="232">
      <c r="A232" s="17" t="inlineStr">
        <is>
          <t>https://link.amazon/B0eqO3Woi</t>
        </is>
      </c>
      <c r="B232" t="inlineStr">
        <is>
          <t>redbull white 24 latas</t>
        </is>
      </c>
      <c r="C232" t="inlineStr">
        <is>
          <t>Energetico</t>
        </is>
      </c>
      <c r="D232" t="inlineStr">
        <is>
          <t>Amazon</t>
        </is>
      </c>
      <c r="E232" s="18" t="n">
        <v>190</v>
      </c>
      <c r="F232" s="19" t="n">
        <v>190</v>
      </c>
    </row>
    <row r="233">
      <c r="A233" s="17" t="inlineStr">
        <is>
          <t>https://link.amazon/B09QwKLlI</t>
        </is>
      </c>
      <c r="B233" t="inlineStr">
        <is>
          <t>redbull white 4 latas</t>
        </is>
      </c>
      <c r="C233" t="inlineStr">
        <is>
          <t>Energetico</t>
        </is>
      </c>
      <c r="D233" t="inlineStr">
        <is>
          <t>Amazon</t>
        </is>
      </c>
      <c r="E233" s="18" t="n">
        <v>30</v>
      </c>
      <c r="F233" s="19" t="n">
        <v>30</v>
      </c>
    </row>
    <row r="234">
      <c r="A234" s="17" t="inlineStr">
        <is>
          <t>https://link.amazon/B06RWNf05</t>
        </is>
      </c>
      <c r="B234" t="inlineStr">
        <is>
          <t>redbull zero 24 latas</t>
        </is>
      </c>
      <c r="C234" t="inlineStr">
        <is>
          <t>Energetico</t>
        </is>
      </c>
      <c r="D234" t="inlineStr">
        <is>
          <t>Amazon</t>
        </is>
      </c>
      <c r="E234" s="18" t="n">
        <v>169.28</v>
      </c>
      <c r="F234" s="19" t="n">
        <v>170</v>
      </c>
    </row>
    <row r="235">
      <c r="A235" s="17" t="inlineStr">
        <is>
          <t>https://link.amazon/B0f4jy0E9</t>
        </is>
      </c>
      <c r="B235" t="inlineStr">
        <is>
          <t>redbull zero 4 latas</t>
        </is>
      </c>
      <c r="C235" t="inlineStr">
        <is>
          <t>Energetico</t>
        </is>
      </c>
      <c r="D235" t="inlineStr">
        <is>
          <t>Amazon</t>
        </is>
      </c>
      <c r="E235" s="18" t="n">
        <v>28.04</v>
      </c>
      <c r="F235" s="19" t="n">
        <v>28</v>
      </c>
    </row>
    <row r="236">
      <c r="A236" s="17" t="inlineStr">
        <is>
          <t>https://meli.la/2oES7jm</t>
        </is>
      </c>
      <c r="B236" t="inlineStr">
        <is>
          <t>Treino Nuclear Rush Citrus</t>
        </is>
      </c>
      <c r="C236" t="inlineStr">
        <is>
          <t>Energetico</t>
        </is>
      </c>
      <c r="D236" t="inlineStr">
        <is>
          <t>Mercado Livre</t>
        </is>
      </c>
      <c r="E236" s="18" t="n">
        <v>66.98999999999999</v>
      </c>
      <c r="F236" s="19" t="n">
        <v>55</v>
      </c>
    </row>
    <row r="237">
      <c r="A237" s="17" t="inlineStr">
        <is>
          <t>https://meli.la/22NB7EH</t>
        </is>
      </c>
      <c r="B237" t="inlineStr">
        <is>
          <t>Treino Nuclear Rush Guarana</t>
        </is>
      </c>
      <c r="C237" t="inlineStr">
        <is>
          <t>Energetico</t>
        </is>
      </c>
      <c r="D237" t="inlineStr">
        <is>
          <t>Mercado Livre</t>
        </is>
      </c>
      <c r="E237" s="18" t="n">
        <v>66.98999999999999</v>
      </c>
      <c r="F237" s="19" t="n">
        <v>55</v>
      </c>
    </row>
    <row r="238">
      <c r="A238" s="17" t="inlineStr">
        <is>
          <t>https://meli.la/2ABBFmm</t>
        </is>
      </c>
      <c r="B238" t="inlineStr">
        <is>
          <t>V9 Pump Cola</t>
        </is>
      </c>
      <c r="C238" t="inlineStr">
        <is>
          <t>Energetico</t>
        </is>
      </c>
      <c r="D238" t="inlineStr">
        <is>
          <t>Mercado Livre</t>
        </is>
      </c>
      <c r="E238" s="18" t="n">
        <v>40.9</v>
      </c>
      <c r="F238" s="19" t="n">
        <v>45</v>
      </c>
    </row>
    <row r="239">
      <c r="A239" s="17" t="inlineStr">
        <is>
          <t>https://meli.la/2WJcf3k</t>
        </is>
      </c>
      <c r="B239" t="inlineStr">
        <is>
          <t>V9 Pump Energetico</t>
        </is>
      </c>
      <c r="C239" t="inlineStr">
        <is>
          <t>Energetico</t>
        </is>
      </c>
      <c r="D239" t="inlineStr">
        <is>
          <t>Mercado Livre</t>
        </is>
      </c>
      <c r="E239" s="18" t="n">
        <v>44.9</v>
      </c>
      <c r="F239" s="19" t="n">
        <v>45</v>
      </c>
    </row>
    <row r="240">
      <c r="A240" s="17" t="inlineStr">
        <is>
          <t>https://meli.la/1BWyiPT</t>
        </is>
      </c>
      <c r="B240" t="inlineStr">
        <is>
          <t>V9 Pump Limao</t>
        </is>
      </c>
      <c r="C240" t="inlineStr">
        <is>
          <t>Energetico</t>
        </is>
      </c>
      <c r="D240" t="inlineStr">
        <is>
          <t>Mercado Livre</t>
        </is>
      </c>
      <c r="E240" s="18" t="n">
        <v>78.90000000000001</v>
      </c>
      <c r="F240" s="19" t="n">
        <v>45</v>
      </c>
    </row>
    <row r="241">
      <c r="A241" s="17" t="inlineStr">
        <is>
          <t>https://link.amazon/B0hxwFyLM</t>
        </is>
      </c>
      <c r="B241" t="inlineStr">
        <is>
          <t>Bananas x5 caixas</t>
        </is>
      </c>
      <c r="C241" t="inlineStr">
        <is>
          <t>Fini</t>
        </is>
      </c>
      <c r="D241" t="inlineStr">
        <is>
          <t>Amazon</t>
        </is>
      </c>
      <c r="E241" s="18" t="n">
        <v>68.90000000000001</v>
      </c>
      <c r="F241" s="19" t="n">
        <v>69</v>
      </c>
    </row>
    <row r="242">
      <c r="A242" s="17" t="inlineStr">
        <is>
          <t>https://link.amazon/B02ZTsn2T</t>
        </is>
      </c>
      <c r="B242" t="inlineStr">
        <is>
          <t>Beijos x5 caixas</t>
        </is>
      </c>
      <c r="C242" t="inlineStr">
        <is>
          <t>Fini</t>
        </is>
      </c>
      <c r="D242" t="inlineStr">
        <is>
          <t>Amazon</t>
        </is>
      </c>
      <c r="E242" s="18" t="n">
        <v>68.90000000000001</v>
      </c>
      <c r="F242" s="19" t="n">
        <v>69</v>
      </c>
    </row>
    <row r="243">
      <c r="A243" s="17" t="inlineStr">
        <is>
          <t>https://link.amazon/B0gGt01DV</t>
        </is>
      </c>
      <c r="B243" t="inlineStr">
        <is>
          <t>Dentaduras x5 caixas</t>
        </is>
      </c>
      <c r="C243" t="inlineStr">
        <is>
          <t>Fini</t>
        </is>
      </c>
      <c r="D243" t="inlineStr">
        <is>
          <t>Amazon</t>
        </is>
      </c>
      <c r="E243" s="18" t="n">
        <v>68.90000000000001</v>
      </c>
      <c r="F243" s="19" t="n">
        <v>69</v>
      </c>
    </row>
    <row r="244">
      <c r="A244" s="17" t="inlineStr">
        <is>
          <t>https://link.amazon/B06IJgUwG</t>
        </is>
      </c>
      <c r="B244" t="inlineStr">
        <is>
          <t>Fini Amoras 90G</t>
        </is>
      </c>
      <c r="C244" t="inlineStr">
        <is>
          <t>Fini</t>
        </is>
      </c>
      <c r="D244" t="inlineStr">
        <is>
          <t>Amazon</t>
        </is>
      </c>
      <c r="E244" s="18" t="n">
        <v>5.3</v>
      </c>
      <c r="F244" s="19" t="n">
        <v>5.5</v>
      </c>
    </row>
    <row r="245">
      <c r="A245" s="17" t="inlineStr">
        <is>
          <t>https://link.amazon/B0fh9sILq</t>
        </is>
      </c>
      <c r="B245" t="inlineStr">
        <is>
          <t>Fini Bananas 90g</t>
        </is>
      </c>
      <c r="C245" t="inlineStr">
        <is>
          <t>Fini</t>
        </is>
      </c>
      <c r="D245" t="inlineStr">
        <is>
          <t>Amazon</t>
        </is>
      </c>
      <c r="E245" s="18" t="n">
        <v>5.3</v>
      </c>
      <c r="F245" s="19" t="n">
        <v>5.5</v>
      </c>
    </row>
    <row r="246">
      <c r="A246" s="17" t="inlineStr">
        <is>
          <t>https://link.amazon/B0dLUkoxX</t>
        </is>
      </c>
      <c r="B246" t="inlineStr">
        <is>
          <t>Fini Polvo 80g</t>
        </is>
      </c>
      <c r="C246" t="inlineStr">
        <is>
          <t>Fini</t>
        </is>
      </c>
      <c r="D246" t="inlineStr">
        <is>
          <t>Amazon</t>
        </is>
      </c>
      <c r="E246" s="18" t="n">
        <v>6</v>
      </c>
      <c r="F246" s="19" t="n">
        <v>5.5</v>
      </c>
    </row>
    <row r="247">
      <c r="A247" s="17" t="inlineStr">
        <is>
          <t>https://link.amazon/B07HyvOCo</t>
        </is>
      </c>
      <c r="B247" t="inlineStr">
        <is>
          <t>Fini Ursinhos 90G</t>
        </is>
      </c>
      <c r="C247" t="inlineStr">
        <is>
          <t>Fini</t>
        </is>
      </c>
      <c r="D247" t="inlineStr">
        <is>
          <t>Amazon</t>
        </is>
      </c>
      <c r="E247" s="18" t="n">
        <v>5.39</v>
      </c>
      <c r="F247" s="19" t="n">
        <v>5.5</v>
      </c>
    </row>
    <row r="248">
      <c r="A248" s="17" t="inlineStr">
        <is>
          <t>https://link.amazon/B014RoE18</t>
        </is>
      </c>
      <c r="B248" t="inlineStr">
        <is>
          <t>Minhoca Brilho, 90G</t>
        </is>
      </c>
      <c r="C248" t="inlineStr">
        <is>
          <t>Fini</t>
        </is>
      </c>
      <c r="D248" t="inlineStr">
        <is>
          <t>Amazon</t>
        </is>
      </c>
      <c r="E248" s="18" t="n">
        <v>6</v>
      </c>
      <c r="F248" s="19" t="n">
        <v>5.5</v>
      </c>
    </row>
    <row r="249">
      <c r="A249" s="17" t="inlineStr">
        <is>
          <t>https://link.amazon/B0gUMI1SD</t>
        </is>
      </c>
      <c r="B249" t="inlineStr">
        <is>
          <t>Minhocas x5 caixas</t>
        </is>
      </c>
      <c r="C249" t="inlineStr">
        <is>
          <t>Fini</t>
        </is>
      </c>
      <c r="D249" t="inlineStr">
        <is>
          <t>Amazon</t>
        </is>
      </c>
      <c r="E249" s="18" t="n">
        <v>68.90000000000001</v>
      </c>
      <c r="F249" s="19" t="n">
        <v>69</v>
      </c>
    </row>
    <row r="250">
      <c r="A250" s="17" t="inlineStr">
        <is>
          <t>https://link.amazon/B0biKKDxH</t>
        </is>
      </c>
      <c r="B250" t="inlineStr">
        <is>
          <t>Minhocas x5 caixas (outro vendedor)</t>
        </is>
      </c>
      <c r="C250" t="inlineStr">
        <is>
          <t>Fini</t>
        </is>
      </c>
      <c r="D250" t="inlineStr">
        <is>
          <t>Amazon</t>
        </is>
      </c>
      <c r="E250" s="18" t="n">
        <v>99</v>
      </c>
      <c r="F250" s="19" t="n">
        <v>90</v>
      </c>
    </row>
    <row r="251">
      <c r="A251" s="17" t="inlineStr">
        <is>
          <t>https://link.amazon/B0aWKz1iP</t>
        </is>
      </c>
      <c r="B251" t="inlineStr">
        <is>
          <t>Morango Beijos 90g</t>
        </is>
      </c>
      <c r="C251" t="inlineStr">
        <is>
          <t>Fini</t>
        </is>
      </c>
      <c r="D251" t="inlineStr">
        <is>
          <t>Amazon</t>
        </is>
      </c>
      <c r="E251" s="18" t="n">
        <v>5.3</v>
      </c>
      <c r="F251" s="19" t="n">
        <v>5.5</v>
      </c>
    </row>
    <row r="252">
      <c r="A252" s="17" t="inlineStr">
        <is>
          <t>https://link.amazon/B0czB9YgG</t>
        </is>
      </c>
      <c r="B252" t="inlineStr">
        <is>
          <t>Sabores Variados x5 caixas</t>
        </is>
      </c>
      <c r="C252" t="inlineStr">
        <is>
          <t>Fini</t>
        </is>
      </c>
      <c r="D252" t="inlineStr">
        <is>
          <t>Amazon</t>
        </is>
      </c>
      <c r="E252" s="18" t="n">
        <v>69</v>
      </c>
      <c r="F252" s="19" t="n">
        <v>69</v>
      </c>
    </row>
    <row r="253">
      <c r="A253" s="17" t="inlineStr">
        <is>
          <t>https://link.amazon/B036cr0xv</t>
        </is>
      </c>
      <c r="B253" t="inlineStr">
        <is>
          <t>Ursinhos x5 caixas</t>
        </is>
      </c>
      <c r="C253" t="inlineStr">
        <is>
          <t>Fini</t>
        </is>
      </c>
      <c r="D253" t="inlineStr">
        <is>
          <t>Amazon</t>
        </is>
      </c>
      <c r="E253" s="18" t="n">
        <v>68.90000000000001</v>
      </c>
      <c r="F253" s="19" t="n">
        <v>69</v>
      </c>
    </row>
    <row r="254">
      <c r="A254" s="17" t="inlineStr">
        <is>
          <t>https://meli.la/2QHLasZ</t>
        </is>
      </c>
      <c r="B254" t="inlineStr">
        <is>
          <t>Biscoitos</t>
        </is>
      </c>
      <c r="C254" t="inlineStr">
        <is>
          <t>Integralmedica</t>
        </is>
      </c>
      <c r="D254" t="inlineStr">
        <is>
          <t>Mercado Livre</t>
        </is>
      </c>
      <c r="E254" s="18" t="n">
        <v>54.9</v>
      </c>
      <c r="F254" s="19" t="n">
        <v>55</v>
      </c>
    </row>
    <row r="255">
      <c r="A255" s="17" t="inlineStr">
        <is>
          <t>https://meli.la/2gmjiNU</t>
        </is>
      </c>
      <c r="B255" t="inlineStr">
        <is>
          <t>Chocolate</t>
        </is>
      </c>
      <c r="C255" t="inlineStr">
        <is>
          <t>Integralmedica</t>
        </is>
      </c>
      <c r="D255" t="inlineStr">
        <is>
          <t>Mercado Livre</t>
        </is>
      </c>
      <c r="E255" s="18" t="n">
        <v>58</v>
      </c>
      <c r="F255" s="19" t="n">
        <v>59</v>
      </c>
    </row>
    <row r="256">
      <c r="A256" s="17" t="inlineStr">
        <is>
          <t>https://meli.la/2imJgnR</t>
        </is>
      </c>
      <c r="B256" t="inlineStr">
        <is>
          <t>Churros</t>
        </is>
      </c>
      <c r="C256" t="inlineStr">
        <is>
          <t>Integralmedica</t>
        </is>
      </c>
      <c r="D256" t="inlineStr">
        <is>
          <t>Mercado Livre</t>
        </is>
      </c>
      <c r="E256" s="18" t="n">
        <v>115</v>
      </c>
      <c r="F256" s="19" t="n">
        <v>83</v>
      </c>
    </row>
    <row r="257">
      <c r="A257" s="17" t="inlineStr">
        <is>
          <t>https://meli.la/2PtCuX6</t>
        </is>
      </c>
      <c r="B257" t="inlineStr">
        <is>
          <t>Churros c/Doce de leite</t>
        </is>
      </c>
      <c r="C257" t="inlineStr">
        <is>
          <t>Integralmedica</t>
        </is>
      </c>
      <c r="D257" t="inlineStr">
        <is>
          <t>Mercado Livre</t>
        </is>
      </c>
      <c r="E257" s="18" t="n">
        <v>99</v>
      </c>
      <c r="F257" s="19" t="n">
        <v>83</v>
      </c>
    </row>
    <row r="258">
      <c r="A258" s="17" t="inlineStr">
        <is>
          <t>https://meli.la/2zLUmvX</t>
        </is>
      </c>
      <c r="B258" t="inlineStr">
        <is>
          <t>Ckkies &amp; Cream</t>
        </is>
      </c>
      <c r="C258" t="inlineStr">
        <is>
          <t>Integralmedica</t>
        </is>
      </c>
      <c r="D258" t="inlineStr">
        <is>
          <t>Mercado Livre</t>
        </is>
      </c>
      <c r="E258" s="18" t="n">
        <v>52.99</v>
      </c>
      <c r="F258" s="19" t="n">
        <v>53</v>
      </c>
    </row>
    <row r="259">
      <c r="A259" s="17" t="inlineStr">
        <is>
          <t>https://meli.la/2gPexmJ</t>
        </is>
      </c>
      <c r="B259" t="inlineStr">
        <is>
          <t>Coco</t>
        </is>
      </c>
      <c r="C259" t="inlineStr">
        <is>
          <t>Integralmedica</t>
        </is>
      </c>
      <c r="D259" t="inlineStr">
        <is>
          <t>Mercado Livre</t>
        </is>
      </c>
      <c r="E259" s="18" t="n">
        <v>45</v>
      </c>
      <c r="F259" s="19" t="n">
        <v>45</v>
      </c>
    </row>
    <row r="260">
      <c r="A260" s="17" t="inlineStr">
        <is>
          <t>https://meli.la/2kFdjUh</t>
        </is>
      </c>
      <c r="B260" t="inlineStr">
        <is>
          <t>Cookies</t>
        </is>
      </c>
      <c r="C260" t="inlineStr">
        <is>
          <t>Integralmedica</t>
        </is>
      </c>
      <c r="D260" t="inlineStr">
        <is>
          <t>Mercado Livre</t>
        </is>
      </c>
      <c r="E260" s="18" t="n">
        <v>85</v>
      </c>
      <c r="F260" s="19" t="n">
        <v>77</v>
      </c>
    </row>
    <row r="261">
      <c r="A261" s="17" t="inlineStr">
        <is>
          <t>https://meli.la/2YDoKth</t>
        </is>
      </c>
      <c r="B261" t="inlineStr">
        <is>
          <t>Creme De Coco</t>
        </is>
      </c>
      <c r="C261" t="inlineStr">
        <is>
          <t>Integralmedica</t>
        </is>
      </c>
      <c r="D261" t="inlineStr">
        <is>
          <t>Mercado Livre</t>
        </is>
      </c>
      <c r="E261" s="18" t="n">
        <v>109</v>
      </c>
      <c r="F261" s="19" t="n">
        <v>83</v>
      </c>
    </row>
    <row r="262">
      <c r="A262" s="17" t="inlineStr">
        <is>
          <t>https://link.amazon/B00TgOR9h</t>
        </is>
      </c>
      <c r="B262" t="inlineStr">
        <is>
          <t>Crisp Bar Brownie de Chocolate</t>
        </is>
      </c>
      <c r="C262" t="inlineStr">
        <is>
          <t>Integralmedica</t>
        </is>
      </c>
      <c r="D262" t="inlineStr">
        <is>
          <t>Amazon</t>
        </is>
      </c>
      <c r="E262" s="18" t="n">
        <v>79.2</v>
      </c>
      <c r="F262" s="19" t="n">
        <v>80</v>
      </c>
    </row>
    <row r="263">
      <c r="A263" s="17" t="inlineStr">
        <is>
          <t>https://link.amazon/B0bXh4MLC</t>
        </is>
      </c>
      <c r="B263" t="inlineStr">
        <is>
          <t>Crisp Bar Churros</t>
        </is>
      </c>
      <c r="C263" t="inlineStr">
        <is>
          <t>Integralmedica</t>
        </is>
      </c>
      <c r="D263" t="inlineStr">
        <is>
          <t>Amazon</t>
        </is>
      </c>
      <c r="E263" s="18" t="n">
        <v>109</v>
      </c>
      <c r="F263" s="19" t="n">
        <v>82</v>
      </c>
    </row>
    <row r="264">
      <c r="A264" s="17" t="inlineStr">
        <is>
          <t>https://link.amazon/B0dcQgbX6</t>
        </is>
      </c>
      <c r="B264" t="inlineStr">
        <is>
          <t>Crisp Bar Cookies &amp; Cream</t>
        </is>
      </c>
      <c r="C264" t="inlineStr">
        <is>
          <t>Integralmedica</t>
        </is>
      </c>
      <c r="D264" t="inlineStr">
        <is>
          <t>Amazon</t>
        </is>
      </c>
      <c r="E264" s="18" t="n">
        <v>81.25</v>
      </c>
      <c r="F264" s="19" t="n">
        <v>80</v>
      </c>
    </row>
    <row r="265">
      <c r="A265" s="17" t="inlineStr">
        <is>
          <t>https://link.amazon/B0eDKTJO3</t>
        </is>
      </c>
      <c r="B265" t="inlineStr">
        <is>
          <t>Crisp Bar Creme de Avelã</t>
        </is>
      </c>
      <c r="C265" t="inlineStr">
        <is>
          <t>Integralmedica</t>
        </is>
      </c>
      <c r="D265" t="inlineStr">
        <is>
          <t>Amazon</t>
        </is>
      </c>
      <c r="E265" s="18" t="n">
        <v>82.02</v>
      </c>
      <c r="F265" s="19" t="n">
        <v>82</v>
      </c>
    </row>
    <row r="266">
      <c r="A266" s="17" t="inlineStr">
        <is>
          <t>https://link.amazon/B04bRWAFu</t>
        </is>
      </c>
      <c r="B266" t="inlineStr">
        <is>
          <t>Crisp Bar Creme de Coco</t>
        </is>
      </c>
      <c r="C266" t="inlineStr">
        <is>
          <t>Integralmedica</t>
        </is>
      </c>
      <c r="D266" t="inlineStr">
        <is>
          <t>Amazon</t>
        </is>
      </c>
      <c r="E266" s="18" t="n">
        <v>95</v>
      </c>
      <c r="F266" s="19" t="n">
        <v>86</v>
      </c>
    </row>
    <row r="267">
      <c r="A267" s="17" t="inlineStr">
        <is>
          <t>https://link.amazon/B0ibll5v7</t>
        </is>
      </c>
      <c r="B267" t="inlineStr">
        <is>
          <t>Crisp Bar Duo Crunch</t>
        </is>
      </c>
      <c r="C267" t="inlineStr">
        <is>
          <t>Integralmedica</t>
        </is>
      </c>
      <c r="D267" t="inlineStr">
        <is>
          <t>Amazon</t>
        </is>
      </c>
      <c r="E267" s="18" t="n">
        <v>85.09</v>
      </c>
      <c r="F267" s="19" t="n">
        <v>82</v>
      </c>
    </row>
    <row r="268">
      <c r="A268" s="17" t="inlineStr">
        <is>
          <t>https://link.amazon/B06fukp58</t>
        </is>
      </c>
      <c r="B268" t="inlineStr">
        <is>
          <t>Crisp Bar Ovomaltine</t>
        </is>
      </c>
      <c r="C268" t="inlineStr">
        <is>
          <t>Integralmedica</t>
        </is>
      </c>
      <c r="D268" t="inlineStr">
        <is>
          <t>Amazon</t>
        </is>
      </c>
      <c r="E268" s="18" t="n">
        <v>82.84</v>
      </c>
      <c r="F268" s="19" t="n">
        <v>82</v>
      </c>
    </row>
    <row r="269">
      <c r="A269" s="17" t="inlineStr">
        <is>
          <t>https://link.amazon/B0bIdiBSa</t>
        </is>
      </c>
      <c r="B269" t="inlineStr">
        <is>
          <t>Crisp Bar Peanut Butter</t>
        </is>
      </c>
      <c r="C269" t="inlineStr">
        <is>
          <t>Integralmedica</t>
        </is>
      </c>
      <c r="D269" t="inlineStr">
        <is>
          <t>Amazon</t>
        </is>
      </c>
      <c r="E269" s="18" t="n">
        <v>72</v>
      </c>
      <c r="F269" s="19" t="n">
        <v>80</v>
      </c>
    </row>
    <row r="270">
      <c r="A270" s="17" t="inlineStr">
        <is>
          <t>https://link.amazon/B0j0QobYc</t>
        </is>
      </c>
      <c r="B270" t="inlineStr">
        <is>
          <t>Crisp Bar Trufa Avelã</t>
        </is>
      </c>
      <c r="C270" t="inlineStr">
        <is>
          <t>Integralmedica</t>
        </is>
      </c>
      <c r="D270" t="inlineStr">
        <is>
          <t>Amazon</t>
        </is>
      </c>
      <c r="E270" s="18" t="n">
        <v>80</v>
      </c>
      <c r="F270" s="19" t="n">
        <v>82</v>
      </c>
    </row>
    <row r="271">
      <c r="A271" s="17" t="inlineStr">
        <is>
          <t>https://meli.la/2393uYd</t>
        </is>
      </c>
      <c r="B271" t="inlineStr">
        <is>
          <t>Doce De Coco</t>
        </is>
      </c>
      <c r="C271" t="inlineStr">
        <is>
          <t>Integralmedica</t>
        </is>
      </c>
      <c r="D271" t="inlineStr">
        <is>
          <t>Mercado Livre</t>
        </is>
      </c>
      <c r="E271" s="18" t="n">
        <v>115</v>
      </c>
      <c r="F271" s="19" t="n">
        <v>83</v>
      </c>
    </row>
    <row r="272">
      <c r="A272" s="17" t="inlineStr">
        <is>
          <t>https://meli.la/1fJZd2W</t>
        </is>
      </c>
      <c r="B272" t="inlineStr">
        <is>
          <t>Duo Crunch</t>
        </is>
      </c>
      <c r="C272" t="inlineStr">
        <is>
          <t>Integralmedica</t>
        </is>
      </c>
      <c r="D272" t="inlineStr">
        <is>
          <t>Mercado Livre</t>
        </is>
      </c>
      <c r="E272" s="18" t="n">
        <v>109</v>
      </c>
      <c r="F272" s="19" t="n">
        <v>83</v>
      </c>
    </row>
    <row r="273">
      <c r="A273" s="17" t="inlineStr">
        <is>
          <t>https://meli.la/2vyAzLu</t>
        </is>
      </c>
      <c r="B273" t="inlineStr">
        <is>
          <t>Leite Ninho</t>
        </is>
      </c>
      <c r="C273" t="inlineStr">
        <is>
          <t>Integralmedica</t>
        </is>
      </c>
      <c r="D273" t="inlineStr">
        <is>
          <t>Mercado Livre</t>
        </is>
      </c>
      <c r="E273" s="18" t="n">
        <v>118.7</v>
      </c>
      <c r="F273" s="19" t="n">
        <v>83</v>
      </c>
    </row>
    <row r="274">
      <c r="A274" s="17" t="inlineStr">
        <is>
          <t>https://meli.la/12sXEHU</t>
        </is>
      </c>
      <c r="B274" t="inlineStr">
        <is>
          <t>Morango</t>
        </is>
      </c>
      <c r="C274" t="inlineStr">
        <is>
          <t>Integralmedica</t>
        </is>
      </c>
      <c r="D274" t="inlineStr">
        <is>
          <t>Mercado Livre</t>
        </is>
      </c>
      <c r="E274" s="18" t="n">
        <v>58.7</v>
      </c>
      <c r="F274" s="19" t="n">
        <v>59</v>
      </c>
    </row>
    <row r="275">
      <c r="A275" s="17" t="inlineStr">
        <is>
          <t>https://meli.la/2SWEPck</t>
        </is>
      </c>
      <c r="B275" t="inlineStr">
        <is>
          <t>Ovomaltine</t>
        </is>
      </c>
      <c r="C275" t="inlineStr">
        <is>
          <t>Integralmedica</t>
        </is>
      </c>
      <c r="D275" t="inlineStr">
        <is>
          <t>Mercado Livre</t>
        </is>
      </c>
      <c r="E275" s="18" t="n">
        <v>89.39</v>
      </c>
      <c r="F275" s="19" t="n">
        <v>83</v>
      </c>
    </row>
    <row r="276">
      <c r="A276" s="17" t="inlineStr">
        <is>
          <t>https://link.amazon/B06ODpGQc</t>
        </is>
      </c>
      <c r="B276" t="inlineStr">
        <is>
          <t>VO2 Chocolate</t>
        </is>
      </c>
      <c r="C276" t="inlineStr">
        <is>
          <t>Integralmedica</t>
        </is>
      </c>
      <c r="D276" t="inlineStr">
        <is>
          <t>Amazon</t>
        </is>
      </c>
      <c r="E276" s="18" t="n">
        <v>52.2</v>
      </c>
      <c r="F276" s="19" t="n">
        <v>54</v>
      </c>
    </row>
    <row r="277">
      <c r="A277" s="17" t="inlineStr">
        <is>
          <t>https://link.amazon/B0ecaPyx0</t>
        </is>
      </c>
      <c r="B277" t="inlineStr">
        <is>
          <t>VO2 Cookies</t>
        </is>
      </c>
      <c r="C277" t="inlineStr">
        <is>
          <t>Integralmedica</t>
        </is>
      </c>
      <c r="D277" t="inlineStr">
        <is>
          <t>Amazon</t>
        </is>
      </c>
      <c r="E277" s="18" t="n">
        <v>42.93</v>
      </c>
      <c r="F277" s="19" t="n">
        <v>44</v>
      </c>
    </row>
    <row r="278">
      <c r="A278" s="17" t="inlineStr">
        <is>
          <t>https://link.amazon/B0fxccp2t</t>
        </is>
      </c>
      <c r="B278" t="inlineStr">
        <is>
          <t>VO2 Côco</t>
        </is>
      </c>
      <c r="C278" t="inlineStr">
        <is>
          <t>Integralmedica</t>
        </is>
      </c>
      <c r="D278" t="inlineStr">
        <is>
          <t>Amazon</t>
        </is>
      </c>
      <c r="E278" s="18" t="n">
        <v>49.02</v>
      </c>
      <c r="F278" s="19" t="n">
        <v>46</v>
      </c>
    </row>
    <row r="279">
      <c r="A279" s="17" t="inlineStr">
        <is>
          <t>https://link.amazon/B08EJJQXE</t>
        </is>
      </c>
      <c r="B279" t="inlineStr">
        <is>
          <t>VO2 Morango</t>
        </is>
      </c>
      <c r="C279" t="inlineStr">
        <is>
          <t>Integralmedica</t>
        </is>
      </c>
      <c r="D279" t="inlineStr">
        <is>
          <t>Amazon</t>
        </is>
      </c>
      <c r="E279" s="18" t="n">
        <v>51.3</v>
      </c>
      <c r="F279" s="19" t="n">
        <v>49</v>
      </c>
    </row>
    <row r="280">
      <c r="A280" s="17" t="inlineStr">
        <is>
          <t>https://link.amazon/B03bZYpIp</t>
        </is>
      </c>
      <c r="B280" t="inlineStr">
        <is>
          <t>Gatorade, Azul Zero</t>
        </is>
      </c>
      <c r="C280" t="inlineStr">
        <is>
          <t>Isotonico</t>
        </is>
      </c>
      <c r="D280" t="inlineStr">
        <is>
          <t>Amazon</t>
        </is>
      </c>
      <c r="E280" s="18" t="n">
        <v>39.79</v>
      </c>
      <c r="F280" s="19" t="n">
        <v>35</v>
      </c>
    </row>
    <row r="281">
      <c r="A281" s="17" t="inlineStr">
        <is>
          <t>https://link.amazon/B084kxstx</t>
        </is>
      </c>
      <c r="B281" t="inlineStr">
        <is>
          <t>Gatorade, Berry Blue</t>
        </is>
      </c>
      <c r="C281" t="inlineStr">
        <is>
          <t>Isotonico</t>
        </is>
      </c>
      <c r="D281" t="inlineStr">
        <is>
          <t>Amazon</t>
        </is>
      </c>
      <c r="E281" s="18" t="n">
        <v>26.7</v>
      </c>
      <c r="F281" s="19" t="n">
        <v>29</v>
      </c>
    </row>
    <row r="282">
      <c r="A282" s="17" t="inlineStr">
        <is>
          <t>https://link.amazon/B0ckT05iv</t>
        </is>
      </c>
      <c r="B282" t="inlineStr">
        <is>
          <t>Gatorade, Laranja</t>
        </is>
      </c>
      <c r="C282" t="inlineStr">
        <is>
          <t>Isotonico</t>
        </is>
      </c>
      <c r="D282" t="inlineStr">
        <is>
          <t>Amazon</t>
        </is>
      </c>
      <c r="E282" s="18" t="n">
        <v>25.66</v>
      </c>
      <c r="F282" s="19" t="n">
        <v>29</v>
      </c>
    </row>
    <row r="283">
      <c r="A283" s="17" t="inlineStr">
        <is>
          <t>https://link.amazon/B0d2H8jIs</t>
        </is>
      </c>
      <c r="B283" t="inlineStr">
        <is>
          <t>Gatorade, Laranja Zero</t>
        </is>
      </c>
      <c r="C283" t="inlineStr">
        <is>
          <t>Isotonico</t>
        </is>
      </c>
      <c r="D283" t="inlineStr">
        <is>
          <t>Amazon</t>
        </is>
      </c>
      <c r="E283" s="18" t="n">
        <v>40</v>
      </c>
      <c r="F283" s="19" t="n">
        <v>35</v>
      </c>
    </row>
    <row r="284">
      <c r="A284" s="17" t="inlineStr">
        <is>
          <t>https://link.amazon/B05WY75lJ</t>
        </is>
      </c>
      <c r="B284" t="inlineStr">
        <is>
          <t>Gatorade, Limão</t>
        </is>
      </c>
      <c r="C284" t="inlineStr">
        <is>
          <t>Isotonico</t>
        </is>
      </c>
      <c r="D284" t="inlineStr">
        <is>
          <t>Amazon</t>
        </is>
      </c>
      <c r="E284" s="18" t="n">
        <v>25.66</v>
      </c>
      <c r="F284" s="19" t="n">
        <v>29</v>
      </c>
    </row>
    <row r="285">
      <c r="A285" s="17" t="inlineStr">
        <is>
          <t>https://link.amazon/B0gVOcd5j</t>
        </is>
      </c>
      <c r="B285" t="inlineStr">
        <is>
          <t>Gatorade, Morango</t>
        </is>
      </c>
      <c r="C285" t="inlineStr">
        <is>
          <t>Isotonico</t>
        </is>
      </c>
      <c r="D285" t="inlineStr">
        <is>
          <t>Amazon</t>
        </is>
      </c>
      <c r="E285" s="18" t="n">
        <v>29.65</v>
      </c>
      <c r="F285" s="19" t="n">
        <v>29</v>
      </c>
    </row>
    <row r="286">
      <c r="A286" s="17" t="inlineStr">
        <is>
          <t>https://link.amazon/B02Pbxm72</t>
        </is>
      </c>
      <c r="B286" t="inlineStr">
        <is>
          <t>Gatorade, Tangerina</t>
        </is>
      </c>
      <c r="C286" t="inlineStr">
        <is>
          <t>Isotonico</t>
        </is>
      </c>
      <c r="D286" t="inlineStr">
        <is>
          <t>Amazon</t>
        </is>
      </c>
      <c r="E286" s="18" t="n">
        <v>28</v>
      </c>
      <c r="F286" s="19" t="n">
        <v>29</v>
      </c>
    </row>
    <row r="287">
      <c r="A287" s="17" t="inlineStr">
        <is>
          <t>https://link.amazon/B0e6QR7Vn</t>
        </is>
      </c>
      <c r="B287" t="inlineStr">
        <is>
          <t>Gatorade, Uva</t>
        </is>
      </c>
      <c r="C287" t="inlineStr">
        <is>
          <t>Isotonico</t>
        </is>
      </c>
      <c r="D287" t="inlineStr">
        <is>
          <t>Amazon</t>
        </is>
      </c>
      <c r="E287" s="18" t="n">
        <v>28</v>
      </c>
      <c r="F287" s="19" t="n">
        <v>29</v>
      </c>
    </row>
    <row r="288">
      <c r="A288" s="17" t="inlineStr">
        <is>
          <t>https://link.amazon/B06eBRKSw</t>
        </is>
      </c>
      <c r="B288" t="inlineStr">
        <is>
          <t>Hydro Frutas vermelhas 12 und</t>
        </is>
      </c>
      <c r="C288" t="inlineStr">
        <is>
          <t>Isotonico</t>
        </is>
      </c>
      <c r="D288" t="inlineStr">
        <is>
          <t>Amazon</t>
        </is>
      </c>
      <c r="E288" s="18" t="n">
        <v>142</v>
      </c>
      <c r="F288" s="19" t="n">
        <v>115</v>
      </c>
    </row>
    <row r="289">
      <c r="A289" s="17" t="inlineStr">
        <is>
          <t>https://link.amazon/B05rQ03ln</t>
        </is>
      </c>
      <c r="B289" t="inlineStr">
        <is>
          <t>Hydro Frutas Vermelhas 6 und</t>
        </is>
      </c>
      <c r="C289" t="inlineStr">
        <is>
          <t>Isotonico</t>
        </is>
      </c>
      <c r="D289" t="inlineStr">
        <is>
          <t>Amazon</t>
        </is>
      </c>
      <c r="E289" s="18" t="n">
        <v>60.21</v>
      </c>
      <c r="F289" s="19" t="n">
        <v>61</v>
      </c>
    </row>
    <row r="290">
      <c r="A290" s="17" t="inlineStr">
        <is>
          <t>https://link.amazon/B06RYGWaD</t>
        </is>
      </c>
      <c r="B290" t="inlineStr">
        <is>
          <t>Hydro Limao 12 und</t>
        </is>
      </c>
      <c r="C290" t="inlineStr">
        <is>
          <t>Isotonico</t>
        </is>
      </c>
      <c r="D290" t="inlineStr">
        <is>
          <t>Amazon</t>
        </is>
      </c>
      <c r="E290" s="18" t="n">
        <v>132.9</v>
      </c>
      <c r="F290" s="19" t="n">
        <v>122</v>
      </c>
    </row>
    <row r="291">
      <c r="A291" s="17" t="inlineStr">
        <is>
          <t>https://link.amazon/B0hJpgK9C</t>
        </is>
      </c>
      <c r="B291" t="inlineStr">
        <is>
          <t>Hydro Melancia e Uva 24 Und</t>
        </is>
      </c>
      <c r="C291" t="inlineStr">
        <is>
          <t>Isotonico</t>
        </is>
      </c>
      <c r="D291" t="inlineStr">
        <is>
          <t>Amazon</t>
        </is>
      </c>
      <c r="E291" s="18" t="n">
        <v>255</v>
      </c>
      <c r="F291" s="19" t="n">
        <v>230</v>
      </c>
    </row>
    <row r="292">
      <c r="A292" s="17" t="inlineStr">
        <is>
          <t>https://link.amazon/B07lwV9PX</t>
        </is>
      </c>
      <c r="B292" t="inlineStr">
        <is>
          <t>Hydro Tangerina 12 und</t>
        </is>
      </c>
      <c r="C292" t="inlineStr">
        <is>
          <t>Isotonico</t>
        </is>
      </c>
      <c r="D292" t="inlineStr">
        <is>
          <t>Amazon</t>
        </is>
      </c>
      <c r="E292" s="18" t="n">
        <v>117</v>
      </c>
      <c r="F292" s="19" t="n">
        <v>117</v>
      </c>
    </row>
    <row r="293">
      <c r="A293" s="17" t="inlineStr">
        <is>
          <t>https://link.amazon/B00PLmmDF</t>
        </is>
      </c>
      <c r="B293" t="inlineStr">
        <is>
          <t>Hydro Uva 12 und</t>
        </is>
      </c>
      <c r="C293" t="inlineStr">
        <is>
          <t>Isotonico</t>
        </is>
      </c>
      <c r="D293" t="inlineStr">
        <is>
          <t>Amazon</t>
        </is>
      </c>
      <c r="E293" s="18" t="n">
        <v>116.91</v>
      </c>
      <c r="F293" s="19" t="n">
        <v>106</v>
      </c>
    </row>
    <row r="294">
      <c r="A294" s="17" t="inlineStr">
        <is>
          <t>https://link.amazon/B02fppRlQ</t>
        </is>
      </c>
      <c r="B294" t="inlineStr">
        <is>
          <t>Jungle Carbo Limão</t>
        </is>
      </c>
      <c r="C294" t="inlineStr">
        <is>
          <t>Isotonico</t>
        </is>
      </c>
      <c r="D294" t="inlineStr">
        <is>
          <t>Amazon</t>
        </is>
      </c>
      <c r="E294" s="18" t="n">
        <v>39</v>
      </c>
      <c r="F294" s="19" t="n">
        <v>39</v>
      </c>
    </row>
    <row r="295">
      <c r="A295" s="17" t="inlineStr">
        <is>
          <t>https://link.amazon/B0aaPYu69</t>
        </is>
      </c>
      <c r="B295" t="inlineStr">
        <is>
          <t>Jungle Carbo Tangerina</t>
        </is>
      </c>
      <c r="C295" t="inlineStr">
        <is>
          <t>Isotonico</t>
        </is>
      </c>
      <c r="D295" t="inlineStr">
        <is>
          <t>Amazon</t>
        </is>
      </c>
      <c r="E295" s="18" t="n">
        <v>44.1</v>
      </c>
      <c r="F295" s="19" t="n">
        <v>39</v>
      </c>
    </row>
    <row r="296">
      <c r="A296" s="17" t="inlineStr">
        <is>
          <t>https://link.amazon/B02zzSeDs</t>
        </is>
      </c>
      <c r="B296" t="inlineStr">
        <is>
          <t>Jungle Electrolytes Abacaxi</t>
        </is>
      </c>
      <c r="C296" t="inlineStr">
        <is>
          <t>Isotonico</t>
        </is>
      </c>
      <c r="D296" t="inlineStr">
        <is>
          <t>Amazon</t>
        </is>
      </c>
      <c r="E296" s="18" t="n">
        <v>39</v>
      </c>
      <c r="F296" s="19" t="n">
        <v>39</v>
      </c>
    </row>
    <row r="297">
      <c r="A297" s="17" t="inlineStr">
        <is>
          <t>https://link.amazon/B0aOy0LYa</t>
        </is>
      </c>
      <c r="B297" t="inlineStr">
        <is>
          <t>Jungle Electrolytes Maracujá</t>
        </is>
      </c>
      <c r="C297" t="inlineStr">
        <is>
          <t>Isotonico</t>
        </is>
      </c>
      <c r="D297" t="inlineStr">
        <is>
          <t>Amazon</t>
        </is>
      </c>
      <c r="E297" s="18" t="n">
        <v>49</v>
      </c>
      <c r="F297" s="19" t="n">
        <v>39</v>
      </c>
    </row>
    <row r="298">
      <c r="A298" s="17" t="inlineStr">
        <is>
          <t>https://link.amazon/B0hZU1Dgo</t>
        </is>
      </c>
      <c r="B298" t="inlineStr">
        <is>
          <t>Jungle Electrolytes MelanciaLimao</t>
        </is>
      </c>
      <c r="C298" t="inlineStr">
        <is>
          <t>Isotonico</t>
        </is>
      </c>
      <c r="D298" t="inlineStr">
        <is>
          <t>Amazon</t>
        </is>
      </c>
      <c r="E298" s="18" t="n">
        <v>39</v>
      </c>
      <c r="F298" s="19" t="n">
        <v>39</v>
      </c>
    </row>
    <row r="299">
      <c r="A299" s="17" t="inlineStr">
        <is>
          <t>https://link.amazon/B0dqgjh1D</t>
        </is>
      </c>
      <c r="B299" t="inlineStr">
        <is>
          <t>Jungle Electrolytes Uva</t>
        </is>
      </c>
      <c r="C299" t="inlineStr">
        <is>
          <t>Isotonico</t>
        </is>
      </c>
      <c r="D299" t="inlineStr">
        <is>
          <t>Amazon</t>
        </is>
      </c>
      <c r="E299" s="18" t="n">
        <v>39.37</v>
      </c>
      <c r="F299" s="19" t="n">
        <v>39</v>
      </c>
    </row>
    <row r="300">
      <c r="A300" s="17" t="inlineStr">
        <is>
          <t>https://link.amazon/B06j8hbbr</t>
        </is>
      </c>
      <c r="B300" t="inlineStr">
        <is>
          <t>Powerade Azul</t>
        </is>
      </c>
      <c r="C300" t="inlineStr">
        <is>
          <t>Isotonico</t>
        </is>
      </c>
      <c r="D300" t="inlineStr">
        <is>
          <t>Amazon</t>
        </is>
      </c>
      <c r="E300" s="18" t="n">
        <v>29.11</v>
      </c>
      <c r="F300" s="19" t="n">
        <v>30</v>
      </c>
    </row>
    <row r="301">
      <c r="A301" s="17" t="inlineStr">
        <is>
          <t>https://link.amazon/B04cTXLdf</t>
        </is>
      </c>
      <c r="B301" t="inlineStr">
        <is>
          <t>Powerade Laranja</t>
        </is>
      </c>
      <c r="C301" t="inlineStr">
        <is>
          <t>Isotonico</t>
        </is>
      </c>
      <c r="D301" t="inlineStr">
        <is>
          <t>Amazon</t>
        </is>
      </c>
      <c r="E301" s="18" t="n">
        <v>35</v>
      </c>
      <c r="F301" s="19" t="n">
        <v>30</v>
      </c>
    </row>
    <row r="302">
      <c r="A302" s="17" t="inlineStr">
        <is>
          <t>https://link.amazon/B0e2XlqUY</t>
        </is>
      </c>
      <c r="B302" t="inlineStr">
        <is>
          <t>Powerade Limão</t>
        </is>
      </c>
      <c r="C302" t="inlineStr">
        <is>
          <t>Isotonico</t>
        </is>
      </c>
      <c r="D302" t="inlineStr">
        <is>
          <t>Amazon</t>
        </is>
      </c>
      <c r="E302" s="18" t="n">
        <v>28</v>
      </c>
      <c r="F302" s="19" t="n">
        <v>30</v>
      </c>
    </row>
    <row r="303">
      <c r="A303" s="17" t="inlineStr">
        <is>
          <t>https://link.amazon/B05nBYFnC</t>
        </is>
      </c>
      <c r="B303" t="inlineStr">
        <is>
          <t>Powerade Vermelho</t>
        </is>
      </c>
      <c r="C303" t="inlineStr">
        <is>
          <t>Isotonico</t>
        </is>
      </c>
      <c r="D303" t="inlineStr">
        <is>
          <t>Amazon</t>
        </is>
      </c>
      <c r="E303" s="18" t="n">
        <v>49</v>
      </c>
      <c r="F303" s="19" t="n">
        <v>30</v>
      </c>
    </row>
    <row r="304">
      <c r="A304" s="17" t="inlineStr">
        <is>
          <t>https://meli.la/1d8jEd3</t>
        </is>
      </c>
      <c r="B304" t="inlineStr">
        <is>
          <t>Amendoim</t>
        </is>
      </c>
      <c r="C304" t="inlineStr">
        <is>
          <t>Max Titanium</t>
        </is>
      </c>
      <c r="D304" t="inlineStr">
        <is>
          <t>Mercado Livre</t>
        </is>
      </c>
      <c r="E304" s="18" t="n">
        <v>68.66</v>
      </c>
      <c r="F304" s="19" t="n">
        <v>66</v>
      </c>
    </row>
    <row r="305">
      <c r="A305" s="17" t="inlineStr">
        <is>
          <t>https://meli.la/2EotXnS</t>
        </is>
      </c>
      <c r="B305" t="inlineStr">
        <is>
          <t>Amendoim Original</t>
        </is>
      </c>
      <c r="C305" t="inlineStr">
        <is>
          <t>Max Titanium</t>
        </is>
      </c>
      <c r="D305" t="inlineStr">
        <is>
          <t>Mercado Livre</t>
        </is>
      </c>
      <c r="E305" s="18" t="n">
        <v>89</v>
      </c>
      <c r="F305" s="19" t="n">
        <v>66</v>
      </c>
    </row>
    <row r="306">
      <c r="A306" s="17" t="inlineStr">
        <is>
          <t>https://meli.la/2Vfgcnk</t>
        </is>
      </c>
      <c r="B306" t="inlineStr">
        <is>
          <t>Brigadeiro</t>
        </is>
      </c>
      <c r="C306" t="inlineStr">
        <is>
          <t>Max Titanium</t>
        </is>
      </c>
      <c r="D306" t="inlineStr">
        <is>
          <t>Mercado Livre</t>
        </is>
      </c>
      <c r="E306" s="18" t="n">
        <v>63.48</v>
      </c>
      <c r="F306" s="19" t="n">
        <v>66</v>
      </c>
    </row>
    <row r="307">
      <c r="A307" s="17" t="inlineStr">
        <is>
          <t>https://meli.la/2RpWpHG</t>
        </is>
      </c>
      <c r="B307" t="inlineStr">
        <is>
          <t>Brigadeiro Original</t>
        </is>
      </c>
      <c r="C307" t="inlineStr">
        <is>
          <t>Max Titanium</t>
        </is>
      </c>
      <c r="D307" t="inlineStr">
        <is>
          <t>Mercado Livre</t>
        </is>
      </c>
      <c r="E307" s="18" t="n">
        <v>64.06999999999999</v>
      </c>
      <c r="F307" s="19" t="n">
        <v>66</v>
      </c>
    </row>
    <row r="308">
      <c r="A308" s="17" t="inlineStr">
        <is>
          <t>https://meli.la/1NcAovA</t>
        </is>
      </c>
      <c r="B308" t="inlineStr">
        <is>
          <t>Chocolate Avela</t>
        </is>
      </c>
      <c r="C308" t="inlineStr">
        <is>
          <t>Max Titanium</t>
        </is>
      </c>
      <c r="D308" t="inlineStr">
        <is>
          <t>Mercado Livre</t>
        </is>
      </c>
      <c r="E308" s="18" t="n">
        <v>74</v>
      </c>
      <c r="F308" s="19" t="n">
        <v>66</v>
      </c>
    </row>
    <row r="309">
      <c r="A309" s="17" t="inlineStr">
        <is>
          <t>https://link.amazon/B0iN02dUL</t>
        </is>
      </c>
      <c r="B309" t="inlineStr">
        <is>
          <t>Crisp Cookies</t>
        </is>
      </c>
      <c r="C309" t="inlineStr">
        <is>
          <t>Max Titanium</t>
        </is>
      </c>
      <c r="D309" t="inlineStr">
        <is>
          <t>Amazon</t>
        </is>
      </c>
      <c r="E309" s="18" t="n">
        <v>74.33</v>
      </c>
      <c r="F309" s="19" t="n">
        <v>70</v>
      </c>
    </row>
    <row r="310">
      <c r="A310" s="17" t="inlineStr">
        <is>
          <t>https://link.amazon/B0hdJeJfx</t>
        </is>
      </c>
      <c r="B310" t="inlineStr">
        <is>
          <t>Crisp Dark Chocolate Truffle</t>
        </is>
      </c>
      <c r="C310" t="inlineStr">
        <is>
          <t>Max Titanium</t>
        </is>
      </c>
      <c r="D310" t="inlineStr">
        <is>
          <t>Amazon</t>
        </is>
      </c>
      <c r="E310" s="18" t="n">
        <v>68.39</v>
      </c>
      <c r="F310" s="19" t="n">
        <v>70</v>
      </c>
    </row>
    <row r="311">
      <c r="A311" s="17" t="inlineStr">
        <is>
          <t>https://link.amazon/B0a9vOB5v</t>
        </is>
      </c>
      <c r="B311" t="inlineStr">
        <is>
          <t>Crisp Frutas Vermelhas</t>
        </is>
      </c>
      <c r="C311" t="inlineStr">
        <is>
          <t>Max Titanium</t>
        </is>
      </c>
      <c r="D311" t="inlineStr">
        <is>
          <t>Amazon</t>
        </is>
      </c>
      <c r="E311" s="18" t="n">
        <v>58.5</v>
      </c>
      <c r="F311" s="19" t="n">
        <v>70</v>
      </c>
    </row>
    <row r="312">
      <c r="A312" s="17" t="inlineStr">
        <is>
          <t>https://link.amazon/B0hnluGT8</t>
        </is>
      </c>
      <c r="B312" t="inlineStr">
        <is>
          <t>Crisp Milk Caramel</t>
        </is>
      </c>
      <c r="C312" t="inlineStr">
        <is>
          <t>Max Titanium</t>
        </is>
      </c>
      <c r="D312" t="inlineStr">
        <is>
          <t>Amazon</t>
        </is>
      </c>
      <c r="E312" s="18" t="n">
        <v>74.33</v>
      </c>
      <c r="F312" s="19" t="n">
        <v>70</v>
      </c>
    </row>
    <row r="313">
      <c r="A313" s="17" t="inlineStr">
        <is>
          <t>https://meli.la/1XCnHGB</t>
        </is>
      </c>
      <c r="B313" t="inlineStr">
        <is>
          <t>Doce de Leite</t>
        </is>
      </c>
      <c r="C313" t="inlineStr">
        <is>
          <t>Max Titanium</t>
        </is>
      </c>
      <c r="D313" t="inlineStr">
        <is>
          <t>Mercado Livre</t>
        </is>
      </c>
      <c r="E313" s="18" t="n">
        <v>64.2</v>
      </c>
      <c r="F313" s="19" t="n">
        <v>66</v>
      </c>
    </row>
    <row r="314">
      <c r="A314" s="17" t="inlineStr">
        <is>
          <t>https://link.amazon/B0ayvrOoL</t>
        </is>
      </c>
      <c r="B314" t="inlineStr">
        <is>
          <t>Power Protein Chocolate C/Coco</t>
        </is>
      </c>
      <c r="C314" t="inlineStr">
        <is>
          <t>Max Titanium</t>
        </is>
      </c>
      <c r="D314" t="inlineStr">
        <is>
          <t>Amazon</t>
        </is>
      </c>
      <c r="E314" s="18" t="n">
        <v>71.01000000000001</v>
      </c>
      <c r="F314" s="19" t="n">
        <v>70</v>
      </c>
    </row>
    <row r="315">
      <c r="A315" s="17" t="inlineStr">
        <is>
          <t>https://link.amazon/B0278XaVU</t>
        </is>
      </c>
      <c r="B315" t="inlineStr">
        <is>
          <t>Power Protein Napolitano</t>
        </is>
      </c>
      <c r="C315" t="inlineStr">
        <is>
          <t>Max Titanium</t>
        </is>
      </c>
      <c r="D315" t="inlineStr">
        <is>
          <t>Amazon</t>
        </is>
      </c>
      <c r="E315" s="18" t="n">
        <v>63.91</v>
      </c>
      <c r="F315" s="19" t="n">
        <v>70</v>
      </c>
    </row>
    <row r="316">
      <c r="A316" s="17" t="inlineStr">
        <is>
          <t>https://link.amazon/B08Lfzdeq</t>
        </is>
      </c>
      <c r="B316" t="inlineStr">
        <is>
          <t>Whey Bar Amendoim</t>
        </is>
      </c>
      <c r="C316" t="inlineStr">
        <is>
          <t>Max Titanium</t>
        </is>
      </c>
      <c r="D316" t="inlineStr">
        <is>
          <t>Amazon</t>
        </is>
      </c>
      <c r="E316" s="18" t="n">
        <v>58</v>
      </c>
      <c r="F316" s="19" t="n">
        <v>64</v>
      </c>
    </row>
    <row r="317">
      <c r="A317" s="17" t="inlineStr">
        <is>
          <t>https://link.amazon/B0iki1WWq</t>
        </is>
      </c>
      <c r="B317" t="inlineStr">
        <is>
          <t>Whey Bar Brigadeiro</t>
        </is>
      </c>
      <c r="C317" t="inlineStr">
        <is>
          <t>Max Titanium</t>
        </is>
      </c>
      <c r="D317" t="inlineStr">
        <is>
          <t>Amazon</t>
        </is>
      </c>
      <c r="E317" s="18" t="n">
        <v>57.66</v>
      </c>
      <c r="F317" s="19" t="n">
        <v>64</v>
      </c>
    </row>
    <row r="318">
      <c r="A318" s="17" t="inlineStr">
        <is>
          <t>https://link.amazon/B0cjohEin</t>
        </is>
      </c>
      <c r="B318" t="inlineStr">
        <is>
          <t>Whey Bar Chocolate Com Avelã</t>
        </is>
      </c>
      <c r="C318" t="inlineStr">
        <is>
          <t>Max Titanium</t>
        </is>
      </c>
      <c r="D318" t="inlineStr">
        <is>
          <t>Amazon</t>
        </is>
      </c>
      <c r="E318" s="18" t="n">
        <v>57.2</v>
      </c>
      <c r="F318" s="19" t="n">
        <v>64</v>
      </c>
    </row>
    <row r="319">
      <c r="A319" s="17" t="inlineStr">
        <is>
          <t>https://link.amazon/B09BL23Qb</t>
        </is>
      </c>
      <c r="B319" t="inlineStr">
        <is>
          <t>Whey Bar Doce De Leite</t>
        </is>
      </c>
      <c r="C319" t="inlineStr">
        <is>
          <t>Max Titanium</t>
        </is>
      </c>
      <c r="D319" t="inlineStr">
        <is>
          <t>Amazon</t>
        </is>
      </c>
      <c r="E319" s="18" t="n">
        <v>56.96</v>
      </c>
      <c r="F319" s="19" t="n">
        <v>64</v>
      </c>
    </row>
    <row r="320">
      <c r="A320" s="17" t="inlineStr">
        <is>
          <t>https://link.amazon/B03dEzH7o</t>
        </is>
      </c>
      <c r="B320" t="inlineStr">
        <is>
          <t>Mentos,  Uva</t>
        </is>
      </c>
      <c r="C320" t="inlineStr">
        <is>
          <t>Mentos</t>
        </is>
      </c>
      <c r="D320" t="inlineStr">
        <is>
          <t>Amazon</t>
        </is>
      </c>
      <c r="E320" s="18" t="n">
        <v>21.5</v>
      </c>
      <c r="F320" s="19" t="n">
        <v>24</v>
      </c>
    </row>
    <row r="321">
      <c r="A321" s="17" t="inlineStr">
        <is>
          <t>https://link.amazon/B052o18C5</t>
        </is>
      </c>
      <c r="B321" t="inlineStr">
        <is>
          <t>Mentos, Azul</t>
        </is>
      </c>
      <c r="C321" t="inlineStr">
        <is>
          <t>Mentos</t>
        </is>
      </c>
      <c r="D321" t="inlineStr">
        <is>
          <t>Amazon</t>
        </is>
      </c>
      <c r="E321" s="18" t="n">
        <v>21.5</v>
      </c>
      <c r="F321" s="19" t="n">
        <v>24</v>
      </c>
    </row>
    <row r="322">
      <c r="A322" s="17" t="inlineStr">
        <is>
          <t>https://link.amazon/B07jNsUBm</t>
        </is>
      </c>
      <c r="B322" t="inlineStr">
        <is>
          <t>Mentos, Fruit Mix</t>
        </is>
      </c>
      <c r="C322" t="inlineStr">
        <is>
          <t>Mentos</t>
        </is>
      </c>
      <c r="D322" t="inlineStr">
        <is>
          <t>Amazon</t>
        </is>
      </c>
      <c r="E322" s="18" t="n">
        <v>21.5</v>
      </c>
      <c r="F322" s="19" t="n">
        <v>24</v>
      </c>
    </row>
    <row r="323">
      <c r="A323" s="17" t="inlineStr">
        <is>
          <t>https://link.amazon/B0a52CevZ</t>
        </is>
      </c>
      <c r="B323" t="inlineStr">
        <is>
          <t>Morango Yogurte</t>
        </is>
      </c>
      <c r="C323" t="inlineStr">
        <is>
          <t>Mentos</t>
        </is>
      </c>
      <c r="D323" t="inlineStr">
        <is>
          <t>Amazon</t>
        </is>
      </c>
      <c r="E323" s="18" t="n">
        <v>23.9</v>
      </c>
      <c r="F323" s="19" t="n">
        <v>24</v>
      </c>
    </row>
    <row r="324">
      <c r="A324" s="17" t="inlineStr">
        <is>
          <t>https://meli.la/1ZG9Qdv</t>
        </is>
      </c>
      <c r="B324" t="inlineStr">
        <is>
          <t>Beijinho</t>
        </is>
      </c>
      <c r="C324" t="inlineStr">
        <is>
          <t>Nutrata</t>
        </is>
      </c>
      <c r="D324" t="inlineStr">
        <is>
          <t>Mercado Livre</t>
        </is>
      </c>
      <c r="E324" s="18" t="n">
        <v>65.45</v>
      </c>
      <c r="F324" s="19" t="n">
        <v>63</v>
      </c>
    </row>
    <row r="325">
      <c r="A325" s="17" t="inlineStr">
        <is>
          <t>https://meli.la/1vPB1vH</t>
        </is>
      </c>
      <c r="B325" t="inlineStr">
        <is>
          <t>Brigadeiro</t>
        </is>
      </c>
      <c r="C325" t="inlineStr">
        <is>
          <t>Nutrata</t>
        </is>
      </c>
      <c r="D325" t="inlineStr">
        <is>
          <t>Mercado Livre</t>
        </is>
      </c>
      <c r="E325" s="18" t="n">
        <v>62.09</v>
      </c>
      <c r="F325" s="19" t="n">
        <v>63</v>
      </c>
    </row>
    <row r="326">
      <c r="A326" s="17" t="inlineStr">
        <is>
          <t>https://meli.la/1qDTRhd</t>
        </is>
      </c>
      <c r="B326" t="inlineStr">
        <is>
          <t>Brownie com Dulce de Leche</t>
        </is>
      </c>
      <c r="C326" t="inlineStr">
        <is>
          <t>Nutrata</t>
        </is>
      </c>
      <c r="D326" t="inlineStr">
        <is>
          <t>Mercado Livre</t>
        </is>
      </c>
      <c r="E326" s="18" t="n">
        <v>67.59999999999999</v>
      </c>
      <c r="F326" s="19" t="n">
        <v>63</v>
      </c>
    </row>
    <row r="327">
      <c r="A327" s="17" t="inlineStr">
        <is>
          <t>https://link.amazon/B0i5LldUP</t>
        </is>
      </c>
      <c r="B327" t="inlineStr">
        <is>
          <t>Brownie de chocolate</t>
        </is>
      </c>
      <c r="C327" t="inlineStr">
        <is>
          <t>Nutrata</t>
        </is>
      </c>
      <c r="D327" t="inlineStr">
        <is>
          <t>Amazon</t>
        </is>
      </c>
      <c r="E327" s="18" t="n">
        <v>63.63</v>
      </c>
      <c r="F327" s="19" t="n">
        <v>64</v>
      </c>
    </row>
    <row r="328">
      <c r="A328" s="17" t="inlineStr">
        <is>
          <t>https://link.amazon/B0j6ABK0P</t>
        </is>
      </c>
      <c r="B328" t="inlineStr">
        <is>
          <t>COOKIES &amp; CREAM</t>
        </is>
      </c>
      <c r="C328" t="inlineStr">
        <is>
          <t>Nutrata</t>
        </is>
      </c>
      <c r="D328" t="inlineStr">
        <is>
          <t>Amazon</t>
        </is>
      </c>
      <c r="E328" s="18" t="n">
        <v>62.1</v>
      </c>
      <c r="F328" s="19" t="n">
        <v>64</v>
      </c>
    </row>
    <row r="329">
      <c r="A329" s="17" t="inlineStr">
        <is>
          <t>https://link.amazon/B03dQ8Nmq</t>
        </is>
      </c>
      <c r="B329" t="inlineStr">
        <is>
          <t>Dark Caramel</t>
        </is>
      </c>
      <c r="C329" t="inlineStr">
        <is>
          <t>Nutrata</t>
        </is>
      </c>
      <c r="D329" t="inlineStr">
        <is>
          <t>Amazon</t>
        </is>
      </c>
      <c r="E329" s="18" t="n">
        <v>72</v>
      </c>
      <c r="F329" s="19" t="n">
        <v>65</v>
      </c>
    </row>
    <row r="330">
      <c r="A330" s="17" t="inlineStr">
        <is>
          <t>https://link.amazon/B0eBSSEPi</t>
        </is>
      </c>
      <c r="B330" t="inlineStr">
        <is>
          <t>Display Misto</t>
        </is>
      </c>
      <c r="C330" t="inlineStr">
        <is>
          <t>Nutrata</t>
        </is>
      </c>
      <c r="D330" t="inlineStr">
        <is>
          <t>Amazon</t>
        </is>
      </c>
      <c r="E330" s="18" t="n">
        <v>53.1</v>
      </c>
      <c r="F330" s="19" t="n">
        <v>51</v>
      </c>
    </row>
    <row r="331">
      <c r="A331" s="17" t="inlineStr">
        <is>
          <t>https://link.amazon/B0cBfNtiX</t>
        </is>
      </c>
      <c r="B331" t="inlineStr">
        <is>
          <t>Doce de Leite Havanna</t>
        </is>
      </c>
      <c r="C331" t="inlineStr">
        <is>
          <t>Nutrata</t>
        </is>
      </c>
      <c r="D331" t="inlineStr">
        <is>
          <t>Amazon</t>
        </is>
      </c>
      <c r="E331" s="18" t="n">
        <v>67</v>
      </c>
      <c r="F331" s="19" t="n">
        <v>64</v>
      </c>
    </row>
    <row r="332">
      <c r="A332" s="17" t="inlineStr">
        <is>
          <t>https://meli.la/15Jm2Mk</t>
        </is>
      </c>
      <c r="B332" t="inlineStr">
        <is>
          <t>Doce de Leite Havanna</t>
        </is>
      </c>
      <c r="C332" t="inlineStr">
        <is>
          <t>Nutrata</t>
        </is>
      </c>
      <c r="D332" t="inlineStr">
        <is>
          <t>Mercado Livre</t>
        </is>
      </c>
      <c r="E332" s="18" t="n">
        <v>77</v>
      </c>
      <c r="F332" s="19" t="n">
        <v>63</v>
      </c>
    </row>
    <row r="333">
      <c r="A333" s="17" t="inlineStr">
        <is>
          <t>https://link.amazon/B0dMdZH68</t>
        </is>
      </c>
      <c r="B333" t="inlineStr">
        <is>
          <t>Havanna &amp; Morango</t>
        </is>
      </c>
      <c r="C333" t="inlineStr">
        <is>
          <t>Nutrata</t>
        </is>
      </c>
      <c r="D333" t="inlineStr">
        <is>
          <t>Amazon</t>
        </is>
      </c>
      <c r="E333" s="18" t="n">
        <v>71</v>
      </c>
      <c r="F333" s="19" t="n">
        <v>64</v>
      </c>
    </row>
    <row r="334">
      <c r="A334" s="17" t="inlineStr">
        <is>
          <t>https://link.amazon/B06GtQiYF</t>
        </is>
      </c>
      <c r="B334" t="inlineStr">
        <is>
          <t>Morango C/Chantilly</t>
        </is>
      </c>
      <c r="C334" t="inlineStr">
        <is>
          <t>Nutrata</t>
        </is>
      </c>
      <c r="D334" t="inlineStr">
        <is>
          <t>Amazon</t>
        </is>
      </c>
      <c r="E334" s="18" t="n">
        <v>59.84</v>
      </c>
      <c r="F334" s="19" t="n">
        <v>64</v>
      </c>
    </row>
    <row r="335">
      <c r="A335" s="17" t="inlineStr">
        <is>
          <t>https://meli.la/1CahMDG</t>
        </is>
      </c>
      <c r="B335" t="inlineStr">
        <is>
          <t>Morango com Chantilly</t>
        </is>
      </c>
      <c r="C335" t="inlineStr">
        <is>
          <t>Nutrata</t>
        </is>
      </c>
      <c r="D335" t="inlineStr">
        <is>
          <t>Mercado Livre</t>
        </is>
      </c>
      <c r="E335" s="18" t="n">
        <v>61.11</v>
      </c>
      <c r="F335" s="19" t="n">
        <v>63</v>
      </c>
    </row>
    <row r="336">
      <c r="A336" s="17" t="inlineStr">
        <is>
          <t>https://meli.la/2rerPD7</t>
        </is>
      </c>
      <c r="B336" t="inlineStr">
        <is>
          <t>Mouse de Maracuja</t>
        </is>
      </c>
      <c r="C336" t="inlineStr">
        <is>
          <t>Nutrata</t>
        </is>
      </c>
      <c r="D336" t="inlineStr">
        <is>
          <t>Mercado Livre</t>
        </is>
      </c>
      <c r="E336" s="18" t="n">
        <v>61.9</v>
      </c>
      <c r="F336" s="19" t="n">
        <v>63</v>
      </c>
    </row>
    <row r="337">
      <c r="A337" s="17" t="inlineStr">
        <is>
          <t>https://link.amazon/B0fRIiH7P</t>
        </is>
      </c>
      <c r="B337" t="inlineStr">
        <is>
          <t>Mousse Maracujá</t>
        </is>
      </c>
      <c r="C337" t="inlineStr">
        <is>
          <t>Nutrata</t>
        </is>
      </c>
      <c r="D337" t="inlineStr">
        <is>
          <t>Amazon</t>
        </is>
      </c>
      <c r="E337" s="18" t="n">
        <v>57.51</v>
      </c>
      <c r="F337" s="19" t="n">
        <v>64</v>
      </c>
    </row>
    <row r="338">
      <c r="A338" s="17" t="inlineStr">
        <is>
          <t>https://link.amazon/B0eyaCnkG</t>
        </is>
      </c>
      <c r="B338" t="inlineStr">
        <is>
          <t>Nutrata Caramel</t>
        </is>
      </c>
      <c r="C338" t="inlineStr">
        <is>
          <t>Nutrata</t>
        </is>
      </c>
      <c r="D338" t="inlineStr">
        <is>
          <t>Amazon</t>
        </is>
      </c>
      <c r="E338" s="18" t="n">
        <v>69.3</v>
      </c>
      <c r="F338" s="19" t="n">
        <v>65</v>
      </c>
    </row>
    <row r="339">
      <c r="A339" s="17" t="inlineStr">
        <is>
          <t>https://link.amazon/B09LkkKUP</t>
        </is>
      </c>
      <c r="B339" t="inlineStr">
        <is>
          <t>Pistache</t>
        </is>
      </c>
      <c r="C339" t="inlineStr">
        <is>
          <t>Nutrata</t>
        </is>
      </c>
      <c r="D339" t="inlineStr">
        <is>
          <t>Amazon</t>
        </is>
      </c>
      <c r="E339" s="18" t="n">
        <v>75.59999999999999</v>
      </c>
      <c r="F339" s="19" t="n">
        <v>70</v>
      </c>
    </row>
    <row r="340">
      <c r="A340" s="17" t="inlineStr">
        <is>
          <t>https://meli.la/2B5DAk1</t>
        </is>
      </c>
      <c r="B340" t="inlineStr">
        <is>
          <t>Torta de Limao</t>
        </is>
      </c>
      <c r="C340" t="inlineStr">
        <is>
          <t>Nutrata</t>
        </is>
      </c>
      <c r="D340" t="inlineStr">
        <is>
          <t>Mercado Livre</t>
        </is>
      </c>
      <c r="E340" s="18" t="n">
        <v>66.06999999999999</v>
      </c>
      <c r="F340" s="19" t="n">
        <v>63</v>
      </c>
    </row>
    <row r="341">
      <c r="A341" s="17" t="inlineStr">
        <is>
          <t>https://link.amazon/B01fp2jbf</t>
        </is>
      </c>
      <c r="B341" t="inlineStr">
        <is>
          <t>ProForce 15g Café</t>
        </is>
      </c>
      <c r="C341" t="inlineStr">
        <is>
          <t>Piracanjuba</t>
        </is>
      </c>
      <c r="D341" t="inlineStr">
        <is>
          <t>Amazon</t>
        </is>
      </c>
      <c r="E341" s="18" t="n">
        <v>89.55</v>
      </c>
      <c r="F341" s="19" t="n">
        <v>79</v>
      </c>
    </row>
    <row r="342">
      <c r="A342" s="17" t="inlineStr">
        <is>
          <t>https://link.amazon/B0ghAG4fv</t>
        </is>
      </c>
      <c r="B342" t="inlineStr">
        <is>
          <t>ProForce 15g Chocolate</t>
        </is>
      </c>
      <c r="C342" t="inlineStr">
        <is>
          <t>Piracanjuba</t>
        </is>
      </c>
      <c r="D342" t="inlineStr">
        <is>
          <t>Amazon</t>
        </is>
      </c>
      <c r="E342" s="18" t="n">
        <v>78.20999999999999</v>
      </c>
      <c r="F342" s="19" t="n">
        <v>79</v>
      </c>
    </row>
    <row r="343">
      <c r="A343" s="17" t="inlineStr">
        <is>
          <t>https://link.amazon/B0316v1pg</t>
        </is>
      </c>
      <c r="B343" t="inlineStr">
        <is>
          <t>ProForce 15g Coco</t>
        </is>
      </c>
      <c r="C343" t="inlineStr">
        <is>
          <t>Piracanjuba</t>
        </is>
      </c>
      <c r="D343" t="inlineStr">
        <is>
          <t>Amazon</t>
        </is>
      </c>
      <c r="E343" s="18" t="n">
        <v>74.51000000000001</v>
      </c>
      <c r="F343" s="19" t="n">
        <v>79</v>
      </c>
    </row>
    <row r="344">
      <c r="A344" s="17" t="inlineStr">
        <is>
          <t>https://link.amazon/B08NnvUob</t>
        </is>
      </c>
      <c r="B344" t="inlineStr">
        <is>
          <t>ProForce 23g Amendoin</t>
        </is>
      </c>
      <c r="C344" t="inlineStr">
        <is>
          <t>Piracanjuba</t>
        </is>
      </c>
      <c r="D344" t="inlineStr">
        <is>
          <t>Amazon</t>
        </is>
      </c>
      <c r="E344" s="18" t="n">
        <v>106.81</v>
      </c>
      <c r="F344" s="19" t="n">
        <v>79</v>
      </c>
    </row>
    <row r="345">
      <c r="A345" s="17" t="inlineStr">
        <is>
          <t>https://link.amazon/B0fii6tuu</t>
        </is>
      </c>
      <c r="B345" t="inlineStr">
        <is>
          <t>ProForce 23g Banoffe</t>
        </is>
      </c>
      <c r="C345" t="inlineStr">
        <is>
          <t>Piracanjuba</t>
        </is>
      </c>
      <c r="D345" t="inlineStr">
        <is>
          <t>Amazon</t>
        </is>
      </c>
      <c r="E345" s="18" t="n">
        <v>100.6</v>
      </c>
      <c r="F345" s="19" t="n">
        <v>79</v>
      </c>
    </row>
    <row r="346">
      <c r="A346" s="17" t="inlineStr">
        <is>
          <t>https://link.amazon/B0b0elePU</t>
        </is>
      </c>
      <c r="B346" t="inlineStr">
        <is>
          <t>ProForce 23g Chocolate</t>
        </is>
      </c>
      <c r="C346" t="inlineStr">
        <is>
          <t>Piracanjuba</t>
        </is>
      </c>
      <c r="D346" t="inlineStr">
        <is>
          <t>Amazon</t>
        </is>
      </c>
      <c r="E346" s="18" t="n">
        <v>84.59</v>
      </c>
      <c r="F346" s="19" t="n">
        <v>79</v>
      </c>
    </row>
    <row r="347">
      <c r="A347" s="17" t="inlineStr">
        <is>
          <t>https://link.amazon/B0eQJC0vt</t>
        </is>
      </c>
      <c r="B347" t="inlineStr">
        <is>
          <t>ProForce 23g Morango</t>
        </is>
      </c>
      <c r="C347" t="inlineStr">
        <is>
          <t>Piracanjuba</t>
        </is>
      </c>
      <c r="D347" t="inlineStr">
        <is>
          <t>Amazon</t>
        </is>
      </c>
      <c r="E347" s="18" t="n">
        <v>87.93000000000001</v>
      </c>
      <c r="F347" s="19" t="n">
        <v>79</v>
      </c>
    </row>
    <row r="348">
      <c r="A348" s="17" t="inlineStr">
        <is>
          <t>https://meli.la/11zGKCn</t>
        </is>
      </c>
      <c r="B348" t="inlineStr">
        <is>
          <t>C30 Banana</t>
        </is>
      </c>
      <c r="C348" t="inlineStr">
        <is>
          <t>Pre Treino</t>
        </is>
      </c>
      <c r="D348" t="inlineStr">
        <is>
          <t>Mercado Livre</t>
        </is>
      </c>
      <c r="E348" s="18" t="n">
        <v>55</v>
      </c>
      <c r="F348" s="19" t="n">
        <v>45</v>
      </c>
    </row>
    <row r="349">
      <c r="A349" s="17" t="inlineStr">
        <is>
          <t>https://meli.la/2mJnBSo</t>
        </is>
      </c>
      <c r="B349" t="inlineStr">
        <is>
          <t>C30 Duble Espresso</t>
        </is>
      </c>
      <c r="C349" t="inlineStr">
        <is>
          <t>Pre Treino</t>
        </is>
      </c>
      <c r="D349" t="inlineStr">
        <is>
          <t>Mercado Livre</t>
        </is>
      </c>
      <c r="E349" s="18" t="n">
        <v>50</v>
      </c>
      <c r="F349" s="19" t="n">
        <v>45</v>
      </c>
    </row>
    <row r="350">
      <c r="A350" s="17" t="inlineStr">
        <is>
          <t>https://meli.la/1WNZvnz</t>
        </is>
      </c>
      <c r="B350" t="inlineStr">
        <is>
          <t>C30 Neutro</t>
        </is>
      </c>
      <c r="C350" t="inlineStr">
        <is>
          <t>Pre Treino</t>
        </is>
      </c>
      <c r="D350" t="inlineStr">
        <is>
          <t>Mercado Livre</t>
        </is>
      </c>
      <c r="E350" s="18" t="n">
        <v>56</v>
      </c>
      <c r="F350" s="19" t="n">
        <v>45</v>
      </c>
    </row>
    <row r="351">
      <c r="A351" s="17" t="inlineStr">
        <is>
          <t>https://meli.la/25XjL1W</t>
        </is>
      </c>
      <c r="B351" t="inlineStr">
        <is>
          <t>C30 Pink Limonade</t>
        </is>
      </c>
      <c r="C351" t="inlineStr">
        <is>
          <t>Pre Treino</t>
        </is>
      </c>
      <c r="D351" t="inlineStr">
        <is>
          <t>Mercado Livre</t>
        </is>
      </c>
      <c r="E351" s="18" t="n">
        <v>57.49</v>
      </c>
      <c r="F351" s="19" t="n">
        <v>45</v>
      </c>
    </row>
    <row r="352">
      <c r="A352" s="17" t="inlineStr">
        <is>
          <t>https://meli.la/2Ky6P9v</t>
        </is>
      </c>
      <c r="B352" t="inlineStr">
        <is>
          <t>C30 Salted Caramel</t>
        </is>
      </c>
      <c r="C352" t="inlineStr">
        <is>
          <t>Pre Treino</t>
        </is>
      </c>
      <c r="D352" t="inlineStr">
        <is>
          <t>Mercado Livre</t>
        </is>
      </c>
      <c r="E352" s="18" t="n">
        <v>51.68</v>
      </c>
      <c r="F352" s="19" t="n">
        <v>45</v>
      </c>
    </row>
    <row r="353">
      <c r="A353" s="17" t="inlineStr">
        <is>
          <t>https://meli.la/22YJJGe</t>
        </is>
      </c>
      <c r="B353" t="inlineStr">
        <is>
          <t>Carbo Up</t>
        </is>
      </c>
      <c r="C353" t="inlineStr">
        <is>
          <t>Pre Treino</t>
        </is>
      </c>
      <c r="D353" t="inlineStr">
        <is>
          <t>Mercado Livre</t>
        </is>
      </c>
      <c r="E353" s="18" t="n">
        <v>118.9</v>
      </c>
      <c r="F353" s="19" t="n">
        <v>109</v>
      </c>
    </row>
    <row r="354">
      <c r="A354" s="17" t="inlineStr">
        <is>
          <t>https://meli.la/1aVmDfC</t>
        </is>
      </c>
      <c r="B354" t="inlineStr">
        <is>
          <t>Creatina Sache Limao</t>
        </is>
      </c>
      <c r="C354" t="inlineStr">
        <is>
          <t>Pre Treino</t>
        </is>
      </c>
      <c r="D354" t="inlineStr">
        <is>
          <t>Mercado Livre</t>
        </is>
      </c>
      <c r="E354" s="18" t="n">
        <v>67.83</v>
      </c>
      <c r="F354" s="19" t="n">
        <v>65</v>
      </c>
    </row>
    <row r="355">
      <c r="A355" s="17" t="inlineStr">
        <is>
          <t>https://meli.la/196QiJW</t>
        </is>
      </c>
      <c r="B355" t="inlineStr">
        <is>
          <t>Creatina Sache Morango</t>
        </is>
      </c>
      <c r="C355" t="inlineStr">
        <is>
          <t>Pre Treino</t>
        </is>
      </c>
      <c r="D355" t="inlineStr">
        <is>
          <t>Mercado Livre</t>
        </is>
      </c>
      <c r="E355" s="18" t="n">
        <v>67.83</v>
      </c>
      <c r="F355" s="19" t="n">
        <v>65</v>
      </c>
    </row>
    <row r="356">
      <c r="A356" s="17" t="inlineStr">
        <is>
          <t>https://meli.la/2begK5h</t>
        </is>
      </c>
      <c r="B356" t="inlineStr">
        <is>
          <t>Energel Black Cx 10</t>
        </is>
      </c>
      <c r="C356" t="inlineStr">
        <is>
          <t>Pre Treino</t>
        </is>
      </c>
      <c r="D356" t="inlineStr">
        <is>
          <t>Mercado Livre</t>
        </is>
      </c>
      <c r="E356" s="18" t="n">
        <v>121</v>
      </c>
      <c r="F356" s="19" t="n">
        <v>121</v>
      </c>
    </row>
    <row r="357">
      <c r="A357" s="17" t="inlineStr">
        <is>
          <t>https://meli.la/1M2kzW1</t>
        </is>
      </c>
      <c r="B357" t="inlineStr">
        <is>
          <t>Gas Gel 12 cx</t>
        </is>
      </c>
      <c r="C357" t="inlineStr">
        <is>
          <t>Pre Treino</t>
        </is>
      </c>
      <c r="D357" t="inlineStr">
        <is>
          <t>Mercado Livre</t>
        </is>
      </c>
      <c r="E357" s="18" t="n">
        <v>238</v>
      </c>
      <c r="F357" s="19" t="n">
        <v>238</v>
      </c>
    </row>
    <row r="358">
      <c r="A358" s="17" t="inlineStr">
        <is>
          <t>https://meli.la/2Jr9ctc</t>
        </is>
      </c>
      <c r="B358" t="inlineStr">
        <is>
          <t>Gas Gel 4 cx</t>
        </is>
      </c>
      <c r="C358" t="inlineStr">
        <is>
          <t>Pre Treino</t>
        </is>
      </c>
      <c r="D358" t="inlineStr">
        <is>
          <t>Mercado Livre</t>
        </is>
      </c>
      <c r="E358" s="18" t="n">
        <v>78</v>
      </c>
      <c r="F358" s="19" t="n">
        <v>79</v>
      </c>
    </row>
    <row r="359">
      <c r="A359" s="17" t="inlineStr">
        <is>
          <t>https://meli.la/2i3oM3k</t>
        </is>
      </c>
      <c r="B359" t="inlineStr">
        <is>
          <t>Gel Dux Guaraná</t>
        </is>
      </c>
      <c r="C359" t="inlineStr">
        <is>
          <t>Pre Treino</t>
        </is>
      </c>
      <c r="D359" t="inlineStr">
        <is>
          <t>Mercado Livre</t>
        </is>
      </c>
      <c r="E359" s="18" t="n">
        <v>110</v>
      </c>
      <c r="F359" s="19" t="n">
        <v>110</v>
      </c>
    </row>
    <row r="360">
      <c r="A360" s="17" t="inlineStr">
        <is>
          <t>https://meli.la/2KMRDqb</t>
        </is>
      </c>
      <c r="B360" t="inlineStr">
        <is>
          <t>Gel Dux Neutro</t>
        </is>
      </c>
      <c r="C360" t="inlineStr">
        <is>
          <t>Pre Treino</t>
        </is>
      </c>
      <c r="D360" t="inlineStr">
        <is>
          <t>Mercado Livre</t>
        </is>
      </c>
      <c r="E360" s="18" t="n">
        <v>110</v>
      </c>
      <c r="F360" s="19" t="n">
        <v>110</v>
      </c>
    </row>
    <row r="361">
      <c r="A361" s="17" t="inlineStr">
        <is>
          <t>https://meli.la/25kgGyC</t>
        </is>
      </c>
      <c r="B361" t="inlineStr">
        <is>
          <t>Gel Horus</t>
        </is>
      </c>
      <c r="C361" t="inlineStr">
        <is>
          <t>Pre Treino</t>
        </is>
      </c>
      <c r="D361" t="inlineStr">
        <is>
          <t>Mercado Livre</t>
        </is>
      </c>
      <c r="E361" s="18" t="n">
        <v>45</v>
      </c>
      <c r="F361" s="19" t="n">
        <v>45</v>
      </c>
    </row>
    <row r="362">
      <c r="A362" s="17" t="inlineStr">
        <is>
          <t>https://meli.la/1GeJxuL</t>
        </is>
      </c>
      <c r="B362" t="inlineStr">
        <is>
          <t>Horus Gel 10 Sachês 30g</t>
        </is>
      </c>
      <c r="C362" t="inlineStr">
        <is>
          <t>Pre Treino</t>
        </is>
      </c>
      <c r="D362" t="inlineStr">
        <is>
          <t>Mercado Livre</t>
        </is>
      </c>
      <c r="E362" s="18" t="n">
        <v>39.86</v>
      </c>
      <c r="F362" s="19" t="n">
        <v>39.86</v>
      </c>
    </row>
    <row r="363">
      <c r="A363" s="17" t="inlineStr">
        <is>
          <t>https://meli.la/2q11xEJ</t>
        </is>
      </c>
      <c r="B363" t="inlineStr">
        <is>
          <t>Nuclear Gel Frutas Vermelhas</t>
        </is>
      </c>
      <c r="C363" t="inlineStr">
        <is>
          <t>Pre Treino</t>
        </is>
      </c>
      <c r="D363" t="inlineStr">
        <is>
          <t>Mercado Livre</t>
        </is>
      </c>
      <c r="E363" s="18" t="n">
        <v>77</v>
      </c>
      <c r="F363" s="19" t="n">
        <v>78</v>
      </c>
    </row>
    <row r="364">
      <c r="A364" s="17" t="inlineStr">
        <is>
          <t>https://meli.la/2cpdCMN</t>
        </is>
      </c>
      <c r="B364" t="inlineStr">
        <is>
          <t>Nuclear Gel Guarana</t>
        </is>
      </c>
      <c r="C364" t="inlineStr">
        <is>
          <t>Pre Treino</t>
        </is>
      </c>
      <c r="D364" t="inlineStr">
        <is>
          <t>Mercado Livre</t>
        </is>
      </c>
      <c r="E364" s="18" t="n">
        <v>77</v>
      </c>
      <c r="F364" s="19" t="n">
        <v>78</v>
      </c>
    </row>
    <row r="365">
      <c r="A365" s="17" t="inlineStr">
        <is>
          <t>https://meli.la/1v74Ru8</t>
        </is>
      </c>
      <c r="B365" t="inlineStr">
        <is>
          <t>Pré Treino Prohibido Fruit</t>
        </is>
      </c>
      <c r="C365" t="inlineStr">
        <is>
          <t>Pre Treino</t>
        </is>
      </c>
      <c r="D365" t="inlineStr">
        <is>
          <t>Mercado Livre</t>
        </is>
      </c>
      <c r="E365" s="18" t="n">
        <v>74</v>
      </c>
      <c r="F365" s="19" t="n">
        <v>55</v>
      </c>
    </row>
    <row r="366">
      <c r="A366" s="17" t="inlineStr">
        <is>
          <t>https://meli.la/1MqVwRC</t>
        </is>
      </c>
      <c r="B366" t="inlineStr">
        <is>
          <t>Pré Treino Prohibido Morango</t>
        </is>
      </c>
      <c r="C366" t="inlineStr">
        <is>
          <t>Pre Treino</t>
        </is>
      </c>
      <c r="D366" t="inlineStr">
        <is>
          <t>Mercado Livre</t>
        </is>
      </c>
      <c r="E366" s="18" t="n">
        <v>72.53</v>
      </c>
      <c r="F366" s="19" t="n">
        <v>55</v>
      </c>
    </row>
    <row r="367">
      <c r="A367" s="17" t="inlineStr">
        <is>
          <t>https://link.amazon/B05oKkTV2</t>
        </is>
      </c>
      <c r="B367" t="inlineStr">
        <is>
          <t>Atlhetica Guaraná  Açaí</t>
        </is>
      </c>
      <c r="C367" t="inlineStr">
        <is>
          <t>Pre-treino</t>
        </is>
      </c>
      <c r="D367" t="inlineStr">
        <is>
          <t>Amazon</t>
        </is>
      </c>
      <c r="E367" s="18" t="n">
        <v>20</v>
      </c>
      <c r="F367" s="19" t="n">
        <v>21</v>
      </c>
    </row>
    <row r="368">
      <c r="A368" s="17" t="inlineStr">
        <is>
          <t>https://link.amazon/B01fY0VU4</t>
        </is>
      </c>
      <c r="B368" t="inlineStr">
        <is>
          <t>Atlhetica Laranja acerola</t>
        </is>
      </c>
      <c r="C368" t="inlineStr">
        <is>
          <t>Pre-treino</t>
        </is>
      </c>
      <c r="D368" t="inlineStr">
        <is>
          <t>Amazon</t>
        </is>
      </c>
      <c r="E368" s="18" t="n">
        <v>27</v>
      </c>
      <c r="F368" s="19" t="n">
        <v>25</v>
      </c>
    </row>
    <row r="369">
      <c r="A369" s="17" t="inlineStr">
        <is>
          <t>https://link.amazon/B0hhbsYu6</t>
        </is>
      </c>
      <c r="B369" t="inlineStr">
        <is>
          <t>Atlhetica Morango</t>
        </is>
      </c>
      <c r="C369" t="inlineStr">
        <is>
          <t>Pre-treino</t>
        </is>
      </c>
      <c r="D369" t="inlineStr">
        <is>
          <t>Amazon</t>
        </is>
      </c>
      <c r="E369" s="18" t="n">
        <v>21.8</v>
      </c>
      <c r="F369" s="19" t="n">
        <v>21</v>
      </c>
    </row>
    <row r="370">
      <c r="A370" s="17" t="inlineStr">
        <is>
          <t>https://link.amazon/B07oQuWl2</t>
        </is>
      </c>
      <c r="B370" t="inlineStr">
        <is>
          <t>Gel C30  Salted Caramel</t>
        </is>
      </c>
      <c r="C370" t="inlineStr">
        <is>
          <t>Pre-treino</t>
        </is>
      </c>
      <c r="D370" t="inlineStr">
        <is>
          <t>Amazon</t>
        </is>
      </c>
      <c r="E370" s="18" t="n"/>
      <c r="F370" s="19" t="n">
        <v>41</v>
      </c>
    </row>
    <row r="371">
      <c r="A371" s="17" t="inlineStr">
        <is>
          <t>https://link.amazon/B03T4OyMx</t>
        </is>
      </c>
      <c r="B371" t="inlineStr">
        <is>
          <t>Gel C30 Banana</t>
        </is>
      </c>
      <c r="C371" t="inlineStr">
        <is>
          <t>Pre-treino</t>
        </is>
      </c>
      <c r="D371" t="inlineStr">
        <is>
          <t>Amazon</t>
        </is>
      </c>
      <c r="E371" s="18" t="n">
        <v>55.1</v>
      </c>
      <c r="F371" s="19" t="n">
        <v>41</v>
      </c>
    </row>
    <row r="372">
      <c r="A372" s="17" t="inlineStr">
        <is>
          <t>https://link.amazon/B07XyRK0e</t>
        </is>
      </c>
      <c r="B372" t="inlineStr">
        <is>
          <t>Gel C30 Chocolate</t>
        </is>
      </c>
      <c r="C372" t="inlineStr">
        <is>
          <t>Pre-treino</t>
        </is>
      </c>
      <c r="D372" t="inlineStr">
        <is>
          <t>Amazon</t>
        </is>
      </c>
      <c r="E372" s="18" t="n">
        <v>34</v>
      </c>
      <c r="F372" s="19" t="n">
        <v>41</v>
      </c>
    </row>
    <row r="373">
      <c r="A373" s="17" t="inlineStr">
        <is>
          <t>https://link.amazon/B03PooLHg</t>
        </is>
      </c>
      <c r="B373" t="inlineStr">
        <is>
          <t>Gel C30 Duble expresso</t>
        </is>
      </c>
      <c r="C373" t="inlineStr">
        <is>
          <t>Pre-treino</t>
        </is>
      </c>
      <c r="D373" t="inlineStr">
        <is>
          <t>Amazon</t>
        </is>
      </c>
      <c r="E373" s="18" t="n">
        <v>43.32</v>
      </c>
      <c r="F373" s="19" t="n">
        <v>41</v>
      </c>
    </row>
    <row r="374">
      <c r="A374" s="17" t="inlineStr">
        <is>
          <t>https://link.amazon/B03haThbx</t>
        </is>
      </c>
      <c r="B374" t="inlineStr">
        <is>
          <t>Gel C30 Neutro</t>
        </is>
      </c>
      <c r="C374" t="inlineStr">
        <is>
          <t>Pre-treino</t>
        </is>
      </c>
      <c r="D374" t="inlineStr">
        <is>
          <t>Amazon</t>
        </is>
      </c>
      <c r="E374" s="18" t="n">
        <v>54.14</v>
      </c>
      <c r="F374" s="19" t="n">
        <v>41</v>
      </c>
    </row>
    <row r="375">
      <c r="A375" s="17" t="inlineStr">
        <is>
          <t>https://link.amazon/B03xkI5QD</t>
        </is>
      </c>
      <c r="B375" t="inlineStr">
        <is>
          <t>Gel C30 pink Limonade</t>
        </is>
      </c>
      <c r="C375" t="inlineStr">
        <is>
          <t>Pre-treino</t>
        </is>
      </c>
      <c r="D375" t="inlineStr">
        <is>
          <t>Amazon</t>
        </is>
      </c>
      <c r="E375" s="18" t="n">
        <v>52.34</v>
      </c>
      <c r="F375" s="19" t="n">
        <v>41</v>
      </c>
    </row>
    <row r="376">
      <c r="A376" s="17" t="inlineStr">
        <is>
          <t>https://link.amazon/B0dD3so4x</t>
        </is>
      </c>
      <c r="B376" t="inlineStr">
        <is>
          <t>Hydra blast</t>
        </is>
      </c>
      <c r="C376" t="inlineStr">
        <is>
          <t>Pre-treino</t>
        </is>
      </c>
      <c r="D376" t="inlineStr">
        <is>
          <t>Amazon</t>
        </is>
      </c>
      <c r="E376" s="18" t="n">
        <v>58</v>
      </c>
      <c r="F376" s="19" t="n">
        <v>54</v>
      </c>
    </row>
    <row r="377">
      <c r="A377" s="17" t="inlineStr">
        <is>
          <t>https://link.amazon/B0jbxegQD</t>
        </is>
      </c>
      <c r="B377" t="inlineStr">
        <is>
          <t>Hórus Gel</t>
        </is>
      </c>
      <c r="C377" t="inlineStr">
        <is>
          <t>Pre-treino</t>
        </is>
      </c>
      <c r="D377" t="inlineStr">
        <is>
          <t>Amazon</t>
        </is>
      </c>
      <c r="E377" s="18" t="n">
        <v>41.21</v>
      </c>
      <c r="F377" s="19" t="n">
        <v>39</v>
      </c>
    </row>
    <row r="378">
      <c r="A378" s="17" t="inlineStr">
        <is>
          <t>https://link.amazon/B0eoir2aP</t>
        </is>
      </c>
      <c r="B378" t="inlineStr">
        <is>
          <t>Prohibido Algodao doce</t>
        </is>
      </c>
      <c r="C378" t="inlineStr">
        <is>
          <t>Pre-treino</t>
        </is>
      </c>
      <c r="D378" t="inlineStr">
        <is>
          <t>Amazon</t>
        </is>
      </c>
      <c r="E378" s="18" t="n">
        <v>53.91</v>
      </c>
      <c r="F378" s="19" t="n">
        <v>54</v>
      </c>
    </row>
    <row r="379">
      <c r="A379" s="17" t="inlineStr">
        <is>
          <t>https://link.amazon/B0jhXhCrj</t>
        </is>
      </c>
      <c r="B379" t="inlineStr">
        <is>
          <t>Prohibido Citrus</t>
        </is>
      </c>
      <c r="C379" t="inlineStr">
        <is>
          <t>Pre-treino</t>
        </is>
      </c>
      <c r="D379" t="inlineStr">
        <is>
          <t>Amazon</t>
        </is>
      </c>
      <c r="E379" s="18" t="n">
        <v>53.91</v>
      </c>
      <c r="F379" s="19" t="n">
        <v>54</v>
      </c>
    </row>
    <row r="380">
      <c r="A380" s="17" t="inlineStr">
        <is>
          <t>https://link.amazon/B03RsUFoT</t>
        </is>
      </c>
      <c r="B380" t="inlineStr">
        <is>
          <t>Prohibido Maça Verde</t>
        </is>
      </c>
      <c r="C380" t="inlineStr">
        <is>
          <t>Pre-treino</t>
        </is>
      </c>
      <c r="D380" t="inlineStr">
        <is>
          <t>Amazon</t>
        </is>
      </c>
      <c r="E380" s="18" t="n">
        <v>53.91</v>
      </c>
      <c r="F380" s="19" t="n">
        <v>54</v>
      </c>
    </row>
    <row r="381">
      <c r="A381" s="17" t="inlineStr">
        <is>
          <t>https://link.amazon/B0i5UPd03</t>
        </is>
      </c>
      <c r="B381" t="inlineStr">
        <is>
          <t>Prohibido Morango</t>
        </is>
      </c>
      <c r="C381" t="inlineStr">
        <is>
          <t>Pre-treino</t>
        </is>
      </c>
      <c r="D381" t="inlineStr">
        <is>
          <t>Amazon</t>
        </is>
      </c>
      <c r="E381" s="18" t="n">
        <v>49</v>
      </c>
      <c r="F381" s="19" t="n">
        <v>54</v>
      </c>
    </row>
    <row r="382">
      <c r="A382" s="17" t="inlineStr">
        <is>
          <t>https://link.amazon/B0bWZy0a9</t>
        </is>
      </c>
      <c r="B382" t="inlineStr">
        <is>
          <t>Pré-Treino Ka`awi</t>
        </is>
      </c>
      <c r="C382" t="inlineStr">
        <is>
          <t>Pre-treino</t>
        </is>
      </c>
      <c r="D382" t="inlineStr">
        <is>
          <t>Amazon</t>
        </is>
      </c>
      <c r="E382" s="18" t="n">
        <v>59.75</v>
      </c>
      <c r="F382" s="19" t="n">
        <v>56</v>
      </c>
    </row>
    <row r="383">
      <c r="A383" s="17" t="inlineStr">
        <is>
          <t>https://link.amazon/B06aAKJWS</t>
        </is>
      </c>
      <c r="B383" t="inlineStr">
        <is>
          <t>Chocolate, Probiótica 38g (12un)</t>
        </is>
      </c>
      <c r="C383" t="inlineStr">
        <is>
          <t>Probiotica</t>
        </is>
      </c>
      <c r="D383" t="inlineStr">
        <is>
          <t>Amazon</t>
        </is>
      </c>
      <c r="E383" s="18" t="n">
        <v>56.7</v>
      </c>
      <c r="F383" s="19" t="n">
        <v>67</v>
      </c>
    </row>
    <row r="384">
      <c r="A384" s="17" t="inlineStr">
        <is>
          <t>https://link.amazon/B0iUBxWNY</t>
        </is>
      </c>
      <c r="B384" t="inlineStr">
        <is>
          <t>Chocolate, Probiótica 40g (24un)</t>
        </is>
      </c>
      <c r="C384" t="inlineStr">
        <is>
          <t>Probiotica</t>
        </is>
      </c>
      <c r="D384" t="inlineStr">
        <is>
          <t>Amazon</t>
        </is>
      </c>
      <c r="E384" s="18" t="n">
        <v>108.9</v>
      </c>
      <c r="F384" s="19" t="n">
        <v>105</v>
      </c>
    </row>
    <row r="385">
      <c r="A385" s="17" t="inlineStr">
        <is>
          <t>https://link.amazon/B0ft1pYpc</t>
        </is>
      </c>
      <c r="B385" t="inlineStr">
        <is>
          <t>Coco, Probiotica 38g  (12un)</t>
        </is>
      </c>
      <c r="C385" t="inlineStr">
        <is>
          <t>Probiotica</t>
        </is>
      </c>
      <c r="D385" t="inlineStr">
        <is>
          <t>Amazon</t>
        </is>
      </c>
      <c r="E385" s="18" t="n">
        <v>66.59</v>
      </c>
      <c r="F385" s="19" t="n">
        <v>67</v>
      </c>
    </row>
    <row r="386">
      <c r="A386" s="17" t="inlineStr">
        <is>
          <t>https://link.amazon/B0gPSJ2hQ</t>
        </is>
      </c>
      <c r="B386" t="inlineStr">
        <is>
          <t>Coco, Probiótica 40g (24un)</t>
        </is>
      </c>
      <c r="C386" t="inlineStr">
        <is>
          <t>Probiotica</t>
        </is>
      </c>
      <c r="D386" t="inlineStr">
        <is>
          <t>Amazon</t>
        </is>
      </c>
      <c r="E386" s="18" t="n">
        <v>108</v>
      </c>
      <c r="F386" s="19" t="n">
        <v>105</v>
      </c>
    </row>
    <row r="387">
      <c r="A387" s="17" t="inlineStr">
        <is>
          <t>https://link.amazon/B0bIVGUif</t>
        </is>
      </c>
      <c r="B387" t="inlineStr">
        <is>
          <t>Cookies&amp;Cream Probiótica 38g (12un)</t>
        </is>
      </c>
      <c r="C387" t="inlineStr">
        <is>
          <t>Probiotica</t>
        </is>
      </c>
      <c r="D387" t="inlineStr">
        <is>
          <t>Amazon</t>
        </is>
      </c>
      <c r="E387" s="18" t="n">
        <v>63.49</v>
      </c>
      <c r="F387" s="19" t="n">
        <v>67</v>
      </c>
    </row>
    <row r="388">
      <c r="A388" s="17" t="inlineStr">
        <is>
          <t>https://link.amazon/B0czNRZ9S</t>
        </is>
      </c>
      <c r="B388" t="inlineStr">
        <is>
          <t>Cookies, Probiótica 40g (24un)</t>
        </is>
      </c>
      <c r="C388" t="inlineStr">
        <is>
          <t>Probiotica</t>
        </is>
      </c>
      <c r="D388" t="inlineStr">
        <is>
          <t>Amazon</t>
        </is>
      </c>
      <c r="E388" s="18" t="n">
        <v>111</v>
      </c>
      <c r="F388" s="19" t="n">
        <v>105</v>
      </c>
    </row>
    <row r="389">
      <c r="A389" s="17" t="inlineStr">
        <is>
          <t>https://link.amazon/B0eLGGsdj</t>
        </is>
      </c>
      <c r="B389" t="inlineStr">
        <is>
          <t>Coca Cola Sem Açúcar Lata 310ml</t>
        </is>
      </c>
      <c r="C389" t="inlineStr">
        <is>
          <t>Refri</t>
        </is>
      </c>
      <c r="D389" t="inlineStr">
        <is>
          <t>Amazon</t>
        </is>
      </c>
      <c r="E389" s="18" t="n">
        <v>22.09</v>
      </c>
      <c r="F389" s="19" t="n">
        <v>19</v>
      </c>
    </row>
    <row r="390">
      <c r="A390" s="17" t="inlineStr">
        <is>
          <t>https://link.amazon/B08zaQNXh</t>
        </is>
      </c>
      <c r="B390" t="inlineStr">
        <is>
          <t>Coca-Cola lata 220ml</t>
        </is>
      </c>
      <c r="C390" t="inlineStr">
        <is>
          <t>Refri</t>
        </is>
      </c>
      <c r="D390" t="inlineStr">
        <is>
          <t>Amazon</t>
        </is>
      </c>
      <c r="E390" s="18" t="n">
        <v>19</v>
      </c>
      <c r="F390" s="19" t="n">
        <v>17</v>
      </c>
    </row>
    <row r="391">
      <c r="A391" s="17" t="inlineStr">
        <is>
          <t>https://link.amazon/B0e70PDLr</t>
        </is>
      </c>
      <c r="B391" t="inlineStr">
        <is>
          <t>Coca-Cola Lata 350ML</t>
        </is>
      </c>
      <c r="C391" t="inlineStr">
        <is>
          <t>Refri</t>
        </is>
      </c>
      <c r="D391" t="inlineStr">
        <is>
          <t>Amazon</t>
        </is>
      </c>
      <c r="E391" s="18" t="n">
        <v>20</v>
      </c>
      <c r="F391" s="19" t="n">
        <v>20</v>
      </c>
    </row>
    <row r="392">
      <c r="A392" s="17" t="inlineStr">
        <is>
          <t>https://link.amazon/B02mqGbKY</t>
        </is>
      </c>
      <c r="B392" t="inlineStr">
        <is>
          <t>Coca-Cola sem Açúcar 350Ml</t>
        </is>
      </c>
      <c r="C392" t="inlineStr">
        <is>
          <t>Refri</t>
        </is>
      </c>
      <c r="D392" t="inlineStr">
        <is>
          <t>Amazon</t>
        </is>
      </c>
      <c r="E392" s="18" t="n">
        <v>18.89</v>
      </c>
      <c r="F392" s="19" t="n">
        <v>20</v>
      </c>
    </row>
    <row r="393">
      <c r="A393" s="17" t="inlineStr">
        <is>
          <t>https://link.amazon/B09csNFXP</t>
        </is>
      </c>
      <c r="B393" t="inlineStr">
        <is>
          <t>Coca-Cola Sem Açúcar 350Ml (12un)</t>
        </is>
      </c>
      <c r="C393" t="inlineStr">
        <is>
          <t>Refri</t>
        </is>
      </c>
      <c r="D393" t="inlineStr">
        <is>
          <t>Amazon</t>
        </is>
      </c>
      <c r="E393" s="18" t="n">
        <v>53</v>
      </c>
      <c r="F393" s="19" t="n">
        <v>40</v>
      </c>
    </row>
    <row r="394">
      <c r="A394" s="17" t="inlineStr">
        <is>
          <t>https://link.amazon/B06j2lwhN</t>
        </is>
      </c>
      <c r="B394" t="inlineStr">
        <is>
          <t>Coca-Cola zero 220mL</t>
        </is>
      </c>
      <c r="C394" t="inlineStr">
        <is>
          <t>Refri</t>
        </is>
      </c>
      <c r="D394" t="inlineStr">
        <is>
          <t>Amazon</t>
        </is>
      </c>
      <c r="E394" s="18" t="n">
        <v>17.23</v>
      </c>
      <c r="F394" s="19" t="n">
        <v>17</v>
      </c>
    </row>
    <row r="395">
      <c r="A395" s="17" t="inlineStr">
        <is>
          <t>https://link.amazon/B08x95zLv</t>
        </is>
      </c>
      <c r="B395" t="inlineStr">
        <is>
          <t>Fanta Guaraná 350ml</t>
        </is>
      </c>
      <c r="C395" t="inlineStr">
        <is>
          <t>Refri</t>
        </is>
      </c>
      <c r="D395" t="inlineStr">
        <is>
          <t>Amazon</t>
        </is>
      </c>
      <c r="E395" s="18" t="n">
        <v>16</v>
      </c>
      <c r="F395" s="19" t="n">
        <v>15</v>
      </c>
    </row>
    <row r="396">
      <c r="A396" s="17" t="inlineStr">
        <is>
          <t>https://link.amazon/B00UEcY8g</t>
        </is>
      </c>
      <c r="B396" t="inlineStr">
        <is>
          <t>Fanta Guaraná Zero 350ml</t>
        </is>
      </c>
      <c r="C396" t="inlineStr">
        <is>
          <t>Refri</t>
        </is>
      </c>
      <c r="D396" t="inlineStr">
        <is>
          <t>Amazon</t>
        </is>
      </c>
      <c r="E396" s="18" t="n">
        <v>20</v>
      </c>
      <c r="F396" s="19" t="n">
        <v>17</v>
      </c>
    </row>
    <row r="397">
      <c r="A397" s="17" t="inlineStr">
        <is>
          <t>https://link.amazon/B04ClZgQr</t>
        </is>
      </c>
      <c r="B397" t="inlineStr">
        <is>
          <t>Fanta Laranja lata 350ml</t>
        </is>
      </c>
      <c r="C397" t="inlineStr">
        <is>
          <t>Refri</t>
        </is>
      </c>
      <c r="D397" t="inlineStr">
        <is>
          <t>Amazon</t>
        </is>
      </c>
      <c r="E397" s="18" t="n">
        <v>17</v>
      </c>
      <c r="F397" s="19" t="n">
        <v>17</v>
      </c>
    </row>
    <row r="398">
      <c r="A398" s="17" t="inlineStr">
        <is>
          <t>https://link.amazon/B0fcHSHl2</t>
        </is>
      </c>
      <c r="B398" t="inlineStr">
        <is>
          <t>Fanta Laranja Zero 350ml</t>
        </is>
      </c>
      <c r="C398" t="inlineStr">
        <is>
          <t>Refri</t>
        </is>
      </c>
      <c r="D398" t="inlineStr">
        <is>
          <t>Amazon</t>
        </is>
      </c>
      <c r="E398" s="18" t="n">
        <v>17</v>
      </c>
      <c r="F398" s="19" t="n">
        <v>17</v>
      </c>
    </row>
    <row r="399">
      <c r="A399" s="17" t="inlineStr">
        <is>
          <t>https://link.amazon/B0deZEjfv</t>
        </is>
      </c>
      <c r="B399" t="inlineStr">
        <is>
          <t>Fanta Uva LT 220ML</t>
        </is>
      </c>
      <c r="C399" t="inlineStr">
        <is>
          <t>Refri</t>
        </is>
      </c>
      <c r="D399" t="inlineStr">
        <is>
          <t>Amazon</t>
        </is>
      </c>
      <c r="E399" s="18" t="n">
        <v>16.15</v>
      </c>
      <c r="F399" s="19" t="n">
        <v>17</v>
      </c>
    </row>
    <row r="400">
      <c r="A400" s="17" t="inlineStr">
        <is>
          <t>https://link.amazon/B03KpXvOl</t>
        </is>
      </c>
      <c r="B400" t="inlineStr">
        <is>
          <t>Guaraná Antarctica 350ml</t>
        </is>
      </c>
      <c r="C400" t="inlineStr">
        <is>
          <t>Refri</t>
        </is>
      </c>
      <c r="D400" t="inlineStr">
        <is>
          <t>Amazon</t>
        </is>
      </c>
      <c r="E400" s="18" t="n">
        <v>31.01</v>
      </c>
      <c r="F400" s="19" t="n">
        <v>31</v>
      </c>
    </row>
    <row r="401">
      <c r="A401" s="17" t="inlineStr">
        <is>
          <t>https://link.amazon/B06QmNTd0</t>
        </is>
      </c>
      <c r="B401" t="inlineStr">
        <is>
          <t>Guaraná Antarctica Zero 350ml (12un)</t>
        </is>
      </c>
      <c r="C401" t="inlineStr">
        <is>
          <t>Refri</t>
        </is>
      </c>
      <c r="D401" t="inlineStr">
        <is>
          <t>Amazon</t>
        </is>
      </c>
      <c r="E401" s="18" t="n">
        <v>34</v>
      </c>
      <c r="F401" s="19" t="n">
        <v>31</v>
      </c>
    </row>
    <row r="402">
      <c r="A402" s="17" t="inlineStr">
        <is>
          <t>https://link.amazon/B02NuswPY</t>
        </is>
      </c>
      <c r="B402" t="inlineStr">
        <is>
          <t>H2OH!, Limoneto 350ml</t>
        </is>
      </c>
      <c r="C402" t="inlineStr">
        <is>
          <t>Refri</t>
        </is>
      </c>
      <c r="D402" t="inlineStr">
        <is>
          <t>Amazon</t>
        </is>
      </c>
      <c r="E402" s="18" t="n">
        <v>41</v>
      </c>
      <c r="F402" s="19" t="n">
        <v>39</v>
      </c>
    </row>
    <row r="403">
      <c r="A403" s="17" t="inlineStr">
        <is>
          <t>https://link.amazon/B0anP8Wj6</t>
        </is>
      </c>
      <c r="B403" t="inlineStr">
        <is>
          <t>H2OH!, Limoneto, Garrafa</t>
        </is>
      </c>
      <c r="C403" t="inlineStr">
        <is>
          <t>Refri</t>
        </is>
      </c>
      <c r="D403" t="inlineStr">
        <is>
          <t>Amazon</t>
        </is>
      </c>
      <c r="E403" s="18" t="n">
        <v>62.91</v>
      </c>
      <c r="F403" s="19" t="n">
        <v>60</v>
      </c>
    </row>
    <row r="404">
      <c r="A404" s="17" t="inlineStr">
        <is>
          <t>https://link.amazon/B03ne7lcH</t>
        </is>
      </c>
      <c r="B404" t="inlineStr">
        <is>
          <t>Leão com Gás Ice Tea Zero</t>
        </is>
      </c>
      <c r="C404" t="inlineStr">
        <is>
          <t>Refri</t>
        </is>
      </c>
      <c r="D404" t="inlineStr">
        <is>
          <t>Amazon</t>
        </is>
      </c>
      <c r="E404" s="18" t="n">
        <v>26.05</v>
      </c>
      <c r="F404" s="19" t="n">
        <v>28</v>
      </c>
    </row>
    <row r="405">
      <c r="A405" s="17" t="inlineStr">
        <is>
          <t>https://link.amazon/B00VF9oRl</t>
        </is>
      </c>
      <c r="B405" t="inlineStr">
        <is>
          <t>Pepsi Zero, Black, Lata 350ml</t>
        </is>
      </c>
      <c r="C405" t="inlineStr">
        <is>
          <t>Refri</t>
        </is>
      </c>
      <c r="D405" t="inlineStr">
        <is>
          <t>Amazon</t>
        </is>
      </c>
      <c r="E405" s="18" t="n">
        <v>33</v>
      </c>
      <c r="F405" s="19" t="n">
        <v>31</v>
      </c>
    </row>
    <row r="406">
      <c r="A406" s="17" t="inlineStr">
        <is>
          <t>https://link.amazon/B0fVw399M</t>
        </is>
      </c>
      <c r="B406" t="inlineStr">
        <is>
          <t>Pepsi, Lata 350ml</t>
        </is>
      </c>
      <c r="C406" t="inlineStr">
        <is>
          <t>Refri</t>
        </is>
      </c>
      <c r="D406" t="inlineStr">
        <is>
          <t>Amazon</t>
        </is>
      </c>
      <c r="E406" s="18" t="n">
        <v>30.02</v>
      </c>
      <c r="F406" s="19" t="n">
        <v>31</v>
      </c>
    </row>
    <row r="407">
      <c r="A407" s="17" t="inlineStr">
        <is>
          <t>https://link.amazon/B0aiVfrh3</t>
        </is>
      </c>
      <c r="B407" t="inlineStr">
        <is>
          <t>Schweppes Citrus 350ml</t>
        </is>
      </c>
      <c r="C407" t="inlineStr">
        <is>
          <t>Refri</t>
        </is>
      </c>
      <c r="D407" t="inlineStr">
        <is>
          <t>Amazon</t>
        </is>
      </c>
      <c r="E407" s="18" t="n">
        <v>26</v>
      </c>
      <c r="F407" s="19" t="n">
        <v>18</v>
      </c>
    </row>
    <row r="408">
      <c r="A408" s="17" t="inlineStr">
        <is>
          <t>https://link.amazon/B02VbeEVC</t>
        </is>
      </c>
      <c r="B408" t="inlineStr">
        <is>
          <t>SCHWEPPES Tônica 350ml</t>
        </is>
      </c>
      <c r="C408" t="inlineStr">
        <is>
          <t>Refri</t>
        </is>
      </c>
      <c r="D408" t="inlineStr">
        <is>
          <t>Amazon</t>
        </is>
      </c>
      <c r="E408" s="18" t="n">
        <v>20</v>
      </c>
      <c r="F408" s="19" t="n">
        <v>18</v>
      </c>
    </row>
    <row r="409">
      <c r="A409" s="17" t="inlineStr">
        <is>
          <t>https://link.amazon/B077Qe467</t>
        </is>
      </c>
      <c r="B409" t="inlineStr">
        <is>
          <t>Tônica sem Açúcar 350Ml</t>
        </is>
      </c>
      <c r="C409" t="inlineStr">
        <is>
          <t>Refri</t>
        </is>
      </c>
      <c r="D409" t="inlineStr">
        <is>
          <t>Amazon</t>
        </is>
      </c>
      <c r="E409" s="18" t="n">
        <v>18.85</v>
      </c>
      <c r="F409" s="19" t="n">
        <v>18</v>
      </c>
    </row>
    <row r="410">
      <c r="A410" s="17" t="inlineStr">
        <is>
          <t>https://meli.la/2GdoELk</t>
        </is>
      </c>
      <c r="B410" t="inlineStr">
        <is>
          <t>5 Caixas De Balas Fini</t>
        </is>
      </c>
      <c r="C410" t="inlineStr">
        <is>
          <t>Salgadinho</t>
        </is>
      </c>
      <c r="D410" t="inlineStr">
        <is>
          <t>Mercado Livre</t>
        </is>
      </c>
      <c r="E410" s="18" t="n">
        <v>64.12</v>
      </c>
      <c r="F410" s="19" t="n">
        <v>68</v>
      </c>
    </row>
    <row r="411">
      <c r="A411" s="17" t="inlineStr">
        <is>
          <t>https://link.amazon/B07uMdvCF</t>
        </is>
      </c>
      <c r="B411" t="inlineStr">
        <is>
          <t>Amendoim Japonês 27g-60un</t>
        </is>
      </c>
      <c r="C411" t="inlineStr">
        <is>
          <t>Salgadinho</t>
        </is>
      </c>
      <c r="D411" t="inlineStr">
        <is>
          <t>Amazon</t>
        </is>
      </c>
      <c r="E411" s="18" t="n">
        <v>46</v>
      </c>
      <c r="F411" s="19" t="n">
        <v>35</v>
      </c>
    </row>
    <row r="412">
      <c r="A412" s="17" t="inlineStr">
        <is>
          <t>https://link.amazon/B01SpT3y6</t>
        </is>
      </c>
      <c r="B412" t="inlineStr">
        <is>
          <t>Balive Presunto 25g (20un)</t>
        </is>
      </c>
      <c r="C412" t="inlineStr">
        <is>
          <t>Salgadinho</t>
        </is>
      </c>
      <c r="D412" t="inlineStr">
        <is>
          <t>Amazon</t>
        </is>
      </c>
      <c r="E412" s="18" t="n">
        <v>71.45999999999999</v>
      </c>
      <c r="F412" s="19" t="n">
        <v>50</v>
      </c>
    </row>
    <row r="413">
      <c r="A413" s="17" t="inlineStr">
        <is>
          <t>https://link.amazon/B01izu4VB</t>
        </is>
      </c>
      <c r="B413" t="inlineStr">
        <is>
          <t>Balive Queijo 25g (20un)</t>
        </is>
      </c>
      <c r="C413" t="inlineStr">
        <is>
          <t>Salgadinho</t>
        </is>
      </c>
      <c r="D413" t="inlineStr">
        <is>
          <t>Amazon</t>
        </is>
      </c>
      <c r="E413" s="18" t="n">
        <v>50.22</v>
      </c>
      <c r="F413" s="19" t="n">
        <v>50</v>
      </c>
    </row>
    <row r="414">
      <c r="A414" s="17" t="inlineStr">
        <is>
          <t>https://link.amazon/B06uvorBl</t>
        </is>
      </c>
      <c r="B414" t="inlineStr">
        <is>
          <t>Balive Requeijao 25g (20un)</t>
        </is>
      </c>
      <c r="C414" t="inlineStr">
        <is>
          <t>Salgadinho</t>
        </is>
      </c>
      <c r="D414" t="inlineStr">
        <is>
          <t>Amazon</t>
        </is>
      </c>
      <c r="E414" s="18" t="n">
        <v>65.75</v>
      </c>
      <c r="F414" s="19" t="n">
        <v>50</v>
      </c>
    </row>
    <row r="415">
      <c r="A415" s="17" t="inlineStr">
        <is>
          <t>https://link.amazon/B03uetyXM</t>
        </is>
      </c>
      <c r="B415" t="inlineStr">
        <is>
          <t>Belive Presunto 10 und</t>
        </is>
      </c>
      <c r="C415" t="inlineStr">
        <is>
          <t>Salgadinho</t>
        </is>
      </c>
      <c r="D415" t="inlineStr">
        <is>
          <t>Amazon</t>
        </is>
      </c>
      <c r="E415" s="18" t="n">
        <v>54</v>
      </c>
      <c r="F415" s="19" t="n">
        <v>45</v>
      </c>
    </row>
    <row r="416">
      <c r="A416" s="17" t="inlineStr">
        <is>
          <t>https://link.amazon/B08zpqw9a</t>
        </is>
      </c>
      <c r="B416" t="inlineStr">
        <is>
          <t>Belive Queijo Nacho 12 und</t>
        </is>
      </c>
      <c r="C416" t="inlineStr">
        <is>
          <t>Salgadinho</t>
        </is>
      </c>
      <c r="D416" t="inlineStr">
        <is>
          <t>Amazon</t>
        </is>
      </c>
      <c r="E416" s="18" t="n">
        <v>47.4</v>
      </c>
      <c r="F416" s="19" t="n">
        <v>45</v>
      </c>
    </row>
    <row r="417">
      <c r="A417" s="17" t="inlineStr">
        <is>
          <t>https://link.amazon/B0d1qI9Gr</t>
        </is>
      </c>
      <c r="B417" t="inlineStr">
        <is>
          <t>Belive queijo nacho 20 und</t>
        </is>
      </c>
      <c r="C417" t="inlineStr">
        <is>
          <t>Salgadinho</t>
        </is>
      </c>
      <c r="D417" t="inlineStr">
        <is>
          <t>Amazon</t>
        </is>
      </c>
      <c r="E417" s="18" t="n">
        <v>73.06</v>
      </c>
      <c r="F417" s="19" t="n">
        <v>45</v>
      </c>
    </row>
    <row r="418">
      <c r="A418" s="17" t="inlineStr">
        <is>
          <t>https://meli.la/1JBhVan</t>
        </is>
      </c>
      <c r="B418" t="inlineStr">
        <is>
          <t>Cebolitos Sabor Cebola 30 Unid. De 21g</t>
        </is>
      </c>
      <c r="C418" t="inlineStr">
        <is>
          <t>Salgadinho</t>
        </is>
      </c>
      <c r="D418" t="inlineStr">
        <is>
          <t>Mercado Livre</t>
        </is>
      </c>
      <c r="E418" s="18" t="n">
        <v>74.90000000000001</v>
      </c>
      <c r="F418" s="19" t="n">
        <v>75</v>
      </c>
    </row>
    <row r="419">
      <c r="A419" s="17" t="inlineStr">
        <is>
          <t>https://meli.la/1C1ZcRQ</t>
        </is>
      </c>
      <c r="B419" t="inlineStr">
        <is>
          <t>Fini Gelatinas sortidos x30 pc</t>
        </is>
      </c>
      <c r="C419" t="inlineStr">
        <is>
          <t>Salgadinho</t>
        </is>
      </c>
      <c r="D419" t="inlineStr">
        <is>
          <t>Mercado Livre</t>
        </is>
      </c>
      <c r="E419" s="18" t="n">
        <v>38.2</v>
      </c>
      <c r="F419" s="19" t="n">
        <v>47</v>
      </c>
    </row>
    <row r="420">
      <c r="A420" s="17" t="inlineStr">
        <is>
          <t>https://link.amazon/B09wAkeLM</t>
        </is>
      </c>
      <c r="B420" t="inlineStr">
        <is>
          <t>Frita Pringles Tripack</t>
        </is>
      </c>
      <c r="C420" t="inlineStr">
        <is>
          <t>Salgadinho</t>
        </is>
      </c>
      <c r="D420" t="inlineStr">
        <is>
          <t>Amazon</t>
        </is>
      </c>
      <c r="E420" s="18" t="n">
        <v>23.85</v>
      </c>
      <c r="F420" s="19" t="n">
        <v>23</v>
      </c>
    </row>
    <row r="421">
      <c r="A421" s="17" t="inlineStr">
        <is>
          <t>https://meli.la/2qwMtHS</t>
        </is>
      </c>
      <c r="B421" t="inlineStr">
        <is>
          <t>Kit 100un Finis 15g</t>
        </is>
      </c>
      <c r="C421" t="inlineStr">
        <is>
          <t>Salgadinho</t>
        </is>
      </c>
      <c r="D421" t="inlineStr">
        <is>
          <t>Mercado Livre</t>
        </is>
      </c>
      <c r="E421" s="18" t="n">
        <v>88</v>
      </c>
      <c r="F421" s="19" t="n">
        <v>80</v>
      </c>
    </row>
    <row r="422">
      <c r="A422" s="17" t="inlineStr">
        <is>
          <t>https://meli.la/2jYAvYc</t>
        </is>
      </c>
      <c r="B422" t="inlineStr">
        <is>
          <t>Kit 15 cheetos, doritos, rufles, fandangos</t>
        </is>
      </c>
      <c r="C422" t="inlineStr">
        <is>
          <t>Salgadinho</t>
        </is>
      </c>
      <c r="D422" t="inlineStr">
        <is>
          <t>Mercado Livre</t>
        </is>
      </c>
      <c r="E422" s="18" t="n">
        <v>38.33</v>
      </c>
      <c r="F422" s="19" t="n">
        <v>40</v>
      </c>
    </row>
    <row r="423">
      <c r="A423" s="17" t="inlineStr">
        <is>
          <t>https://meli.la/1MytE1Y</t>
        </is>
      </c>
      <c r="B423" t="inlineStr">
        <is>
          <t>Kit 20 Doritos 19g</t>
        </is>
      </c>
      <c r="C423" t="inlineStr">
        <is>
          <t>Salgadinho</t>
        </is>
      </c>
      <c r="D423" t="inlineStr">
        <is>
          <t>Mercado Livre</t>
        </is>
      </c>
      <c r="E423" s="18" t="n">
        <v>54</v>
      </c>
      <c r="F423" s="19" t="n">
        <v>54</v>
      </c>
    </row>
    <row r="424">
      <c r="A424" s="17" t="inlineStr">
        <is>
          <t>https://meli.la/1DD23hA</t>
        </is>
      </c>
      <c r="B424" t="inlineStr">
        <is>
          <t>Kit 20 Fandangos 22g</t>
        </is>
      </c>
      <c r="C424" t="inlineStr">
        <is>
          <t>Salgadinho</t>
        </is>
      </c>
      <c r="D424" t="inlineStr">
        <is>
          <t>Mercado Livre</t>
        </is>
      </c>
      <c r="E424" s="18" t="n">
        <v>44</v>
      </c>
      <c r="F424" s="19" t="n">
        <v>44</v>
      </c>
    </row>
    <row r="425">
      <c r="A425" s="17" t="inlineStr">
        <is>
          <t>https://meli.la/1LgcjX1</t>
        </is>
      </c>
      <c r="B425" t="inlineStr">
        <is>
          <t>Kit 20 Unidades rufles 17g</t>
        </is>
      </c>
      <c r="C425" t="inlineStr">
        <is>
          <t>Salgadinho</t>
        </is>
      </c>
      <c r="D425" t="inlineStr">
        <is>
          <t>Mercado Livre</t>
        </is>
      </c>
      <c r="E425" s="18" t="n">
        <v>58</v>
      </c>
      <c r="F425" s="19" t="n">
        <v>58</v>
      </c>
    </row>
    <row r="426">
      <c r="A426" s="17" t="inlineStr">
        <is>
          <t>https://meli.la/2k9ApGB</t>
        </is>
      </c>
      <c r="B426" t="inlineStr">
        <is>
          <t>Kit 30 cheetos, doritos, rufles, fandangos</t>
        </is>
      </c>
      <c r="C426" t="inlineStr">
        <is>
          <t>Salgadinho</t>
        </is>
      </c>
      <c r="D426" t="inlineStr">
        <is>
          <t>Mercado Livre</t>
        </is>
      </c>
      <c r="E426" s="18" t="n">
        <v>69</v>
      </c>
      <c r="F426" s="19" t="n">
        <v>69</v>
      </c>
    </row>
    <row r="427">
      <c r="A427" s="17" t="inlineStr">
        <is>
          <t>https://meli.la/2LEXtcn</t>
        </is>
      </c>
      <c r="B427" t="inlineStr">
        <is>
          <t>Kit Com 30 Cheetos Requeijão 20g</t>
        </is>
      </c>
      <c r="C427" t="inlineStr">
        <is>
          <t>Salgadinho</t>
        </is>
      </c>
      <c r="D427" t="inlineStr">
        <is>
          <t>Mercado Livre</t>
        </is>
      </c>
      <c r="E427" s="18" t="n">
        <v>62</v>
      </c>
      <c r="F427" s="19" t="n">
        <v>62</v>
      </c>
    </row>
    <row r="428">
      <c r="A428" s="17" t="inlineStr">
        <is>
          <t>https://link.amazon/B07Zi2MFy</t>
        </is>
      </c>
      <c r="B428" t="inlineStr">
        <is>
          <t>Lay's Camembert</t>
        </is>
      </c>
      <c r="C428" t="inlineStr">
        <is>
          <t>Salgadinho</t>
        </is>
      </c>
      <c r="D428" t="inlineStr">
        <is>
          <t>Amazon</t>
        </is>
      </c>
      <c r="E428" s="18" t="n">
        <v>8.99</v>
      </c>
      <c r="F428" s="19" t="n">
        <v>8</v>
      </c>
    </row>
    <row r="429">
      <c r="A429" s="17" t="inlineStr">
        <is>
          <t>https://link.amazon/B026TpOGz</t>
        </is>
      </c>
      <c r="B429" t="inlineStr">
        <is>
          <t>Lay's Picanha</t>
        </is>
      </c>
      <c r="C429" t="inlineStr">
        <is>
          <t>Salgadinho</t>
        </is>
      </c>
      <c r="D429" t="inlineStr">
        <is>
          <t>Amazon</t>
        </is>
      </c>
      <c r="E429" s="18" t="n">
        <v>9.99</v>
      </c>
      <c r="F429" s="19" t="n">
        <v>7</v>
      </c>
    </row>
    <row r="430">
      <c r="A430" s="17" t="inlineStr">
        <is>
          <t>https://link.amazon/B05PCLFxk</t>
        </is>
      </c>
      <c r="B430" t="inlineStr">
        <is>
          <t>Lay's Taco Mexicano</t>
        </is>
      </c>
      <c r="C430" t="inlineStr">
        <is>
          <t>Salgadinho</t>
        </is>
      </c>
      <c r="D430" t="inlineStr">
        <is>
          <t>Amazon</t>
        </is>
      </c>
      <c r="E430" s="18" t="n">
        <v>8.970000000000001</v>
      </c>
      <c r="F430" s="19" t="n">
        <v>7</v>
      </c>
    </row>
    <row r="431">
      <c r="A431" s="17" t="inlineStr">
        <is>
          <t>https://link.amazon/B0ilaX0VL</t>
        </is>
      </c>
      <c r="B431" t="inlineStr">
        <is>
          <t>Pringles 12 unid</t>
        </is>
      </c>
      <c r="C431" t="inlineStr">
        <is>
          <t>Salgadinho</t>
        </is>
      </c>
      <c r="D431" t="inlineStr">
        <is>
          <t>Amazon</t>
        </is>
      </c>
      <c r="E431" s="18" t="n">
        <v>84.90000000000001</v>
      </c>
      <c r="F431" s="19" t="n">
        <v>77</v>
      </c>
    </row>
    <row r="432">
      <c r="A432" s="17" t="inlineStr">
        <is>
          <t>https://link.amazon/B04ja88C8</t>
        </is>
      </c>
      <c r="B432" t="inlineStr">
        <is>
          <t>Pringles Nacho 2 un</t>
        </is>
      </c>
      <c r="C432" t="inlineStr">
        <is>
          <t>Salgadinho</t>
        </is>
      </c>
      <c r="D432" t="inlineStr">
        <is>
          <t>Amazon</t>
        </is>
      </c>
      <c r="E432" s="18" t="n">
        <v>20.61</v>
      </c>
      <c r="F432" s="19" t="n">
        <v>19</v>
      </c>
    </row>
    <row r="433">
      <c r="A433" s="17" t="inlineStr">
        <is>
          <t>https://link.amazon/B06qbOviU</t>
        </is>
      </c>
      <c r="B433" t="inlineStr">
        <is>
          <t>Pringles Tripack Pringles 3 un</t>
        </is>
      </c>
      <c r="C433" t="inlineStr">
        <is>
          <t>Salgadinho</t>
        </is>
      </c>
      <c r="D433" t="inlineStr">
        <is>
          <t>Amazon</t>
        </is>
      </c>
      <c r="E433" s="18" t="n">
        <v>23.4</v>
      </c>
      <c r="F433" s="19" t="n">
        <v>23</v>
      </c>
    </row>
    <row r="434">
      <c r="A434" s="17" t="inlineStr">
        <is>
          <t>https://link.amazon/B0cDb1EvW</t>
        </is>
      </c>
      <c r="B434" t="inlineStr">
        <is>
          <t>Pringles Tripack Pringles 3 un</t>
        </is>
      </c>
      <c r="C434" t="inlineStr">
        <is>
          <t>Salgadinho</t>
        </is>
      </c>
      <c r="D434" t="inlineStr">
        <is>
          <t>Amazon</t>
        </is>
      </c>
      <c r="E434" s="18" t="n">
        <v>25.17</v>
      </c>
      <c r="F434" s="19" t="n">
        <v>23</v>
      </c>
    </row>
    <row r="435">
      <c r="A435" s="17" t="inlineStr">
        <is>
          <t>https://meli.la/2X4adQm</t>
        </is>
      </c>
      <c r="B435" t="inlineStr">
        <is>
          <t>Torcida Bacon 35g</t>
        </is>
      </c>
      <c r="C435" t="inlineStr">
        <is>
          <t>Salgadinho</t>
        </is>
      </c>
      <c r="D435" t="inlineStr">
        <is>
          <t>Mercado Livre</t>
        </is>
      </c>
      <c r="E435" s="18" t="n">
        <v>47</v>
      </c>
      <c r="F435" s="19" t="n">
        <v>47</v>
      </c>
    </row>
    <row r="436">
      <c r="A436" s="17" t="inlineStr">
        <is>
          <t>https://meli.la/1R79Mj5</t>
        </is>
      </c>
      <c r="B436" t="inlineStr">
        <is>
          <t>Torcida Pimenta Mexicana 35g</t>
        </is>
      </c>
      <c r="C436" t="inlineStr">
        <is>
          <t>Salgadinho</t>
        </is>
      </c>
      <c r="D436" t="inlineStr">
        <is>
          <t>Mercado Livre</t>
        </is>
      </c>
      <c r="E436" s="18" t="n">
        <v>47</v>
      </c>
      <c r="F436" s="19" t="n">
        <v>47</v>
      </c>
    </row>
    <row r="437">
      <c r="A437" s="17" t="inlineStr">
        <is>
          <t>https://link.amazon/B0dGkJFvB</t>
        </is>
      </c>
      <c r="B437" t="inlineStr">
        <is>
          <t>Baunilha, 30g</t>
        </is>
      </c>
      <c r="C437" t="inlineStr">
        <is>
          <t>Suplementos Academia</t>
        </is>
      </c>
      <c r="D437" t="inlineStr">
        <is>
          <t>Amazon</t>
        </is>
      </c>
      <c r="E437" s="18" t="n">
        <v>89.09999999999999</v>
      </c>
      <c r="F437" s="19" t="n">
        <v>81</v>
      </c>
    </row>
    <row r="438">
      <c r="A438" s="17" t="inlineStr">
        <is>
          <t>https://link.amazon/B0gqB3Nwz</t>
        </is>
      </c>
      <c r="B438" t="inlineStr">
        <is>
          <t>Caixa Mista</t>
        </is>
      </c>
      <c r="C438" t="inlineStr">
        <is>
          <t>Suplementos Academia</t>
        </is>
      </c>
      <c r="D438" t="inlineStr">
        <is>
          <t>Amazon</t>
        </is>
      </c>
      <c r="E438" s="18" t="n">
        <v>94.04000000000001</v>
      </c>
      <c r="F438" s="19" t="n">
        <v>81</v>
      </c>
    </row>
    <row r="439">
      <c r="A439" s="17" t="inlineStr">
        <is>
          <t>https://link.amazon/B01Vy7voZ</t>
        </is>
      </c>
      <c r="B439" t="inlineStr">
        <is>
          <t>Chocolate ao Leite, 30g</t>
        </is>
      </c>
      <c r="C439" t="inlineStr">
        <is>
          <t>Suplementos Academia</t>
        </is>
      </c>
      <c r="D439" t="inlineStr">
        <is>
          <t>Amazon</t>
        </is>
      </c>
      <c r="E439" s="18" t="n">
        <v>82</v>
      </c>
      <c r="F439" s="19" t="n">
        <v>81</v>
      </c>
    </row>
    <row r="440">
      <c r="A440" s="17" t="inlineStr">
        <is>
          <t>https://link.amazon/B0hnwR6Em</t>
        </is>
      </c>
      <c r="B440" t="inlineStr">
        <is>
          <t>Cookies &amp; Cream 30g</t>
        </is>
      </c>
      <c r="C440" t="inlineStr">
        <is>
          <t>Suplementos Academia</t>
        </is>
      </c>
      <c r="D440" t="inlineStr">
        <is>
          <t>Amazon</t>
        </is>
      </c>
      <c r="E440" s="18" t="n">
        <v>79</v>
      </c>
      <c r="F440" s="19" t="n">
        <v>81</v>
      </c>
    </row>
    <row r="441">
      <c r="A441" s="17" t="inlineStr">
        <is>
          <t>https://link.amazon/B09jdML8T</t>
        </is>
      </c>
      <c r="B441" t="inlineStr">
        <is>
          <t>Doce de Leite 30g</t>
        </is>
      </c>
      <c r="C441" t="inlineStr">
        <is>
          <t>Suplementos Academia</t>
        </is>
      </c>
      <c r="D441" t="inlineStr">
        <is>
          <t>Amazon</t>
        </is>
      </c>
      <c r="E441" s="18" t="n">
        <v>75.73</v>
      </c>
      <c r="F441" s="19" t="n">
        <v>81</v>
      </c>
    </row>
    <row r="442">
      <c r="A442" s="17" t="inlineStr">
        <is>
          <t>https://link.amazon/B06Yh7RFY</t>
        </is>
      </c>
      <c r="B442" t="inlineStr">
        <is>
          <t>Mousse de Morango 30g</t>
        </is>
      </c>
      <c r="C442" t="inlineStr">
        <is>
          <t>Suplementos Academia</t>
        </is>
      </c>
      <c r="D442" t="inlineStr">
        <is>
          <t>Amazon</t>
        </is>
      </c>
      <c r="E442" s="18" t="n">
        <v>82</v>
      </c>
      <c r="F442" s="19" t="n">
        <v>81</v>
      </c>
    </row>
    <row r="443">
      <c r="A443" s="17" t="inlineStr">
        <is>
          <t>https://link.amazon/B0ecciJ5O</t>
        </is>
      </c>
      <c r="B443" t="inlineStr">
        <is>
          <t>Baunilha 15g (24un)</t>
        </is>
      </c>
      <c r="C443" t="inlineStr">
        <is>
          <t>Yo Pro</t>
        </is>
      </c>
      <c r="D443" t="inlineStr">
        <is>
          <t>Amazon</t>
        </is>
      </c>
      <c r="E443" s="18" t="n">
        <v>142.93</v>
      </c>
      <c r="F443" s="19" t="n">
        <v>145</v>
      </c>
    </row>
    <row r="444">
      <c r="A444" s="17" t="inlineStr">
        <is>
          <t>https://link.amazon/B08JClZsm</t>
        </is>
      </c>
      <c r="B444" t="inlineStr">
        <is>
          <t>Baunilha 23g (24un)</t>
        </is>
      </c>
      <c r="C444" t="inlineStr">
        <is>
          <t>Yo Pro</t>
        </is>
      </c>
      <c r="D444" t="inlineStr">
        <is>
          <t>Amazon</t>
        </is>
      </c>
      <c r="E444" s="18" t="n">
        <v>158.89</v>
      </c>
      <c r="F444" s="19" t="n">
        <v>165</v>
      </c>
    </row>
    <row r="445">
      <c r="A445" s="17" t="inlineStr">
        <is>
          <t>https://link.amazon/B00bouy31</t>
        </is>
      </c>
      <c r="B445" t="inlineStr">
        <is>
          <t>Capuccino 15g (24un)</t>
        </is>
      </c>
      <c r="C445" t="inlineStr">
        <is>
          <t>Yo Pro</t>
        </is>
      </c>
      <c r="D445" t="inlineStr">
        <is>
          <t>Amazon</t>
        </is>
      </c>
      <c r="E445" s="18" t="n">
        <v>161.96</v>
      </c>
      <c r="F445" s="19" t="n">
        <v>145</v>
      </c>
    </row>
    <row r="446">
      <c r="A446" s="17" t="inlineStr">
        <is>
          <t>https://link.amazon/B0e2uJck4</t>
        </is>
      </c>
      <c r="B446" t="inlineStr">
        <is>
          <t>Cheesecake 15g (24un)</t>
        </is>
      </c>
      <c r="C446" t="inlineStr">
        <is>
          <t>Yo Pro</t>
        </is>
      </c>
      <c r="D446" t="inlineStr">
        <is>
          <t>Amazon</t>
        </is>
      </c>
      <c r="E446" s="18" t="n">
        <v>141.59</v>
      </c>
      <c r="F446" s="19" t="n">
        <v>145</v>
      </c>
    </row>
    <row r="447">
      <c r="A447" s="17" t="inlineStr">
        <is>
          <t>https://link.amazon/B0e0sWtH1</t>
        </is>
      </c>
      <c r="B447" t="inlineStr">
        <is>
          <t>Chocolate 15g (12un)</t>
        </is>
      </c>
      <c r="C447" t="inlineStr">
        <is>
          <t>Yo Pro</t>
        </is>
      </c>
      <c r="D447" t="inlineStr">
        <is>
          <t>Amazon</t>
        </is>
      </c>
      <c r="E447" s="18" t="n">
        <v>69.52</v>
      </c>
      <c r="F447" s="19" t="n">
        <v>73</v>
      </c>
    </row>
    <row r="448">
      <c r="A448" s="17" t="inlineStr">
        <is>
          <t>https://link.amazon/B09B2mlaP</t>
        </is>
      </c>
      <c r="B448" t="inlineStr">
        <is>
          <t>Chocolate 15g (24un)</t>
        </is>
      </c>
      <c r="C448" t="inlineStr">
        <is>
          <t>Yo Pro</t>
        </is>
      </c>
      <c r="D448" t="inlineStr">
        <is>
          <t>Amazon</t>
        </is>
      </c>
      <c r="E448" s="18" t="n">
        <v>140.24</v>
      </c>
      <c r="F448" s="19" t="n">
        <v>145</v>
      </c>
    </row>
    <row r="449">
      <c r="A449" s="17" t="inlineStr">
        <is>
          <t>https://link.amazon/B0gdglXjy</t>
        </is>
      </c>
      <c r="B449" t="inlineStr">
        <is>
          <t>Chocolate 23g (24un)</t>
        </is>
      </c>
      <c r="C449" t="inlineStr">
        <is>
          <t>Yo Pro</t>
        </is>
      </c>
      <c r="D449" t="inlineStr">
        <is>
          <t>Amazon</t>
        </is>
      </c>
      <c r="E449" s="18" t="n">
        <v>158.09</v>
      </c>
      <c r="F449" s="19" t="n">
        <v>165</v>
      </c>
    </row>
    <row r="450">
      <c r="A450" s="17" t="inlineStr">
        <is>
          <t>https://link.amazon/B0deROHQ6</t>
        </is>
      </c>
      <c r="B450" t="inlineStr">
        <is>
          <t>Doce de Leite 15g (24un)</t>
        </is>
      </c>
      <c r="C450" t="inlineStr">
        <is>
          <t>Yo Pro</t>
        </is>
      </c>
      <c r="D450" t="inlineStr">
        <is>
          <t>Amazon</t>
        </is>
      </c>
      <c r="E450" s="18" t="n">
        <v>147.86</v>
      </c>
      <c r="F450" s="19" t="n">
        <v>145</v>
      </c>
    </row>
    <row r="451">
      <c r="A451" s="17" t="inlineStr">
        <is>
          <t>https://link.amazon/B04zmuZ9x</t>
        </is>
      </c>
      <c r="B451" t="inlineStr">
        <is>
          <t>Morango 15g (12un)</t>
        </is>
      </c>
      <c r="C451" t="inlineStr">
        <is>
          <t>Yo Pro</t>
        </is>
      </c>
      <c r="D451" t="inlineStr">
        <is>
          <t>Amazon</t>
        </is>
      </c>
      <c r="E451" s="18" t="n">
        <v>78</v>
      </c>
      <c r="F451" s="19" t="n">
        <v>73</v>
      </c>
    </row>
    <row r="452">
      <c r="A452" s="17" t="inlineStr">
        <is>
          <t>https://link.amazon/B04zYXTKq</t>
        </is>
      </c>
      <c r="B452" t="inlineStr">
        <is>
          <t>Morango 15g (24un)</t>
        </is>
      </c>
      <c r="C452" t="inlineStr">
        <is>
          <t>Yo Pro</t>
        </is>
      </c>
      <c r="D452" t="inlineStr">
        <is>
          <t>Amazon</t>
        </is>
      </c>
      <c r="E452" s="18" t="n">
        <v>147.47</v>
      </c>
      <c r="F452" s="19" t="n">
        <v>145</v>
      </c>
    </row>
  </sheetData>
  <autoFilter ref="A1:F45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C6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90" customWidth="1" min="3" max="3"/>
  </cols>
  <sheetData>
    <row r="1">
      <c r="B1" s="20" t="inlineStr">
        <is>
          <t>Como usar — Vending Machine</t>
        </is>
      </c>
    </row>
    <row r="2">
      <c r="B2" s="21" t="inlineStr">
        <is>
          <t>Buscar</t>
        </is>
      </c>
      <c r="C2" s="22" t="inlineStr">
        <is>
          <t>Digite parte do nome na caixa dourada. Pode usar mais de uma palavra, em qualquer ordem.</t>
        </is>
      </c>
    </row>
    <row r="3">
      <c r="B3" s="21" t="inlineStr">
        <is>
          <t>Menor preço visto</t>
        </is>
      </c>
      <c r="C3" s="22" t="inlineStr">
        <is>
          <t>O menor preço FINAL (já com os cupons) que vimos desse produto.</t>
        </is>
      </c>
    </row>
    <row r="4">
      <c r="B4" s="21" t="inlineStr">
        <is>
          <t>Vale a pena comprar até</t>
        </is>
      </c>
      <c r="C4" s="22" t="inlineStr">
        <is>
          <t>Se a oferta estiver nesse preço ou abaixo, vale a pena comprar.</t>
        </is>
      </c>
    </row>
    <row r="5">
      <c r="B5" s="21" t="inlineStr">
        <is>
          <t>Atualização</t>
        </is>
      </c>
      <c r="C5" s="22" t="inlineStr">
        <is>
          <t>Atualizada em 28/09/2026. Sai uma nova toda semana.</t>
        </is>
      </c>
    </row>
    <row r="6">
      <c r="B6" s="21" t="inlineStr">
        <is>
          <t>Contato</t>
        </is>
      </c>
      <c r="C6" s="22" t="inlineStr">
        <is>
          <t>iSee Hub · iseehub.com.br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2026-09-28T11:00:10Z</dcterms:created>
  <dcterms:modified xsi:type="dcterms:W3CDTF">2026-09-28T11:00:10Z</dcterms:modified>
</cp:coreProperties>
</file>